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rachunek" sheetId="1" r:id="rId1"/>
    <sheet name="bilans" sheetId="2" r:id="rId2"/>
    <sheet name="przepływy" sheetId="3" r:id="rId3"/>
    <sheet name="kapitały" sheetId="4" r:id="rId4"/>
  </sheets>
  <definedNames>
    <definedName name="_xlnm.Print_Area" localSheetId="1">'bilans'!$A$1:$F$90</definedName>
  </definedNames>
  <calcPr fullCalcOnLoad="1"/>
</workbook>
</file>

<file path=xl/sharedStrings.xml><?xml version="1.0" encoding="utf-8"?>
<sst xmlns="http://schemas.openxmlformats.org/spreadsheetml/2006/main" count="499" uniqueCount="426">
  <si>
    <t>Przeznaczenie formularza</t>
  </si>
  <si>
    <t>AKTYWA</t>
  </si>
  <si>
    <t>Stan na koniec bieżącego roku obrotowego            (zł i gr )*</t>
  </si>
  <si>
    <t>Stan na koniec poprzedniego roku obrotowego           (zł i gr)*</t>
  </si>
  <si>
    <t>PASYWA</t>
  </si>
  <si>
    <t>Stan na koniec bieżącego roku obrotowego    (zł i gr )*</t>
  </si>
  <si>
    <t>Stan na koniec poprzedniego roku obrotowego         (zł i gr)*</t>
  </si>
  <si>
    <t>2006r.</t>
  </si>
  <si>
    <t>2005r.</t>
  </si>
  <si>
    <t>A. Aktywa trwałe</t>
  </si>
  <si>
    <t>A. Kapitał (fundusz) własny</t>
  </si>
  <si>
    <t>I. Wartości niematerialne i prawne</t>
  </si>
  <si>
    <t>I. Kapitał (fundusz) podstawowy</t>
  </si>
  <si>
    <t>1. Koszty zakończonych prac rozwojowych</t>
  </si>
  <si>
    <t>II. Należne wpłaty na kapitał podstawowy (wielkość ujemna)</t>
  </si>
  <si>
    <t>2. Wartość firmy</t>
  </si>
  <si>
    <t>III. Udziały (akcje) własne (wielkość ujemna)</t>
  </si>
  <si>
    <t>3. Inne wartości niematerialne i prawne</t>
  </si>
  <si>
    <t>IV. Kapitał (fundusz) zapasowy</t>
  </si>
  <si>
    <t>4. Zaliczki na wartości niematerialne i prawne</t>
  </si>
  <si>
    <t>V. Kapitał (fundusz) z aktualizacji wyceny</t>
  </si>
  <si>
    <t>II. Rzeczowe aktywa trwałe</t>
  </si>
  <si>
    <t>VI. Pozostałe kapitały (fundusze) rezerwowe</t>
  </si>
  <si>
    <t>1. Środki trwałe</t>
  </si>
  <si>
    <t>VII. Zysk (strata) z lat ubiegłych</t>
  </si>
  <si>
    <t>a) grunty (w tym prawo użytkowania wieczystego gruntu)</t>
  </si>
  <si>
    <t>VIII. Zyska (strata) netto</t>
  </si>
  <si>
    <t>b) budynki, lokale i obiekty inżynieri lądowej i wodnej</t>
  </si>
  <si>
    <t>IX. Odpisy z zysku netto w ciągu roku obrotowego (wielkość ujemna)</t>
  </si>
  <si>
    <t>c) urządzenia techniczne i maszyny</t>
  </si>
  <si>
    <t>d) środki transportu</t>
  </si>
  <si>
    <t>e) inne środki trwałe</t>
  </si>
  <si>
    <t>2. Środki trwałe w budowie</t>
  </si>
  <si>
    <t>3. Zaliczka na środki trwałe w budowie</t>
  </si>
  <si>
    <t>III. Należności długotrminowe</t>
  </si>
  <si>
    <t>B. Zobowiązania i rezerwy na zobowiązania</t>
  </si>
  <si>
    <t>1. Od jednostek powiązanych</t>
  </si>
  <si>
    <t>I. Rezerwy na zobowiązania</t>
  </si>
  <si>
    <t>2. Od pozostałych jednostek</t>
  </si>
  <si>
    <t>1. Rezerwa z tytułu odroczonego podatku dochodowego</t>
  </si>
  <si>
    <t>IV. Inwestycje długoterminowe</t>
  </si>
  <si>
    <t>2. Rezerwa na świadczenia emerytalne i podobne</t>
  </si>
  <si>
    <t>1. Nieruchomości</t>
  </si>
  <si>
    <t>- długoterminowe</t>
  </si>
  <si>
    <t>2. Wartości niematerialne i prawne</t>
  </si>
  <si>
    <t>- krótkoterminowe</t>
  </si>
  <si>
    <t>3. Długoterminowe aktywa finansowe</t>
  </si>
  <si>
    <t>3. Pozostałe rezerwy</t>
  </si>
  <si>
    <t>a) w jednostkach powiązanych</t>
  </si>
  <si>
    <t>- udziały lub akcje</t>
  </si>
  <si>
    <t>- inne papiery wartościowe</t>
  </si>
  <si>
    <t>II. Zobowiązania długoterminowe</t>
  </si>
  <si>
    <t>- udzielone pożyczki</t>
  </si>
  <si>
    <t>1. Wobec jednostek powiązanych</t>
  </si>
  <si>
    <t>- inne długoterminowe aktywa finansowe</t>
  </si>
  <si>
    <t>2. Wobec pozostałych jednostek</t>
  </si>
  <si>
    <t>b) w pozostałych jednostkach</t>
  </si>
  <si>
    <t>a) kredyty i pożyczki</t>
  </si>
  <si>
    <t>b) z tytułu emisji dłużnych papierów wartościowych</t>
  </si>
  <si>
    <t>c) inne zobowiązania finansowe</t>
  </si>
  <si>
    <t>d) inne</t>
  </si>
  <si>
    <t>4. Inne inwestycje długoterminowe</t>
  </si>
  <si>
    <t>V. Długoterminowe razliczenia międzyokresowe</t>
  </si>
  <si>
    <t>1. Aktywa z tytułu odroczonego podatku dochodowego</t>
  </si>
  <si>
    <t>2. Inne rozliczenia międzyokresowe</t>
  </si>
  <si>
    <t>B. Aktywa obrotowe</t>
  </si>
  <si>
    <t>III. Zobowiązania krótkoterminowe</t>
  </si>
  <si>
    <t>I. Zapasy</t>
  </si>
  <si>
    <t>1. Materiały</t>
  </si>
  <si>
    <t>a) z tytułu dostaw i usług, o okresie wymagalności:</t>
  </si>
  <si>
    <t>2. Półprodukty produkty w toku</t>
  </si>
  <si>
    <t>- do 12 miesiecy</t>
  </si>
  <si>
    <t>3. Produkty gotowe</t>
  </si>
  <si>
    <t>- powyżej 12 miesięcy</t>
  </si>
  <si>
    <t>4. Towary</t>
  </si>
  <si>
    <t>b) inne</t>
  </si>
  <si>
    <t>5. Zaliczki na dostawy</t>
  </si>
  <si>
    <t>II. Należności krótkoterminowe</t>
  </si>
  <si>
    <t>1. Należności od jednostek powiązanych</t>
  </si>
  <si>
    <t>a) z tytułu dostaw i usług, o okresie spłaty:</t>
  </si>
  <si>
    <t>d) z tytułu dostaw i usług, o okresie wymagalności:</t>
  </si>
  <si>
    <t>2. Należności od pozostałych jednostek</t>
  </si>
  <si>
    <t>e) zliczki otrzymane na dostawy</t>
  </si>
  <si>
    <t>f) zobowiązania wekslowe</t>
  </si>
  <si>
    <t>g) z tytułu podatków, ceł, ubezpieczeń i innych świadczeń</t>
  </si>
  <si>
    <t>h) z tytułu wynagrodzeń</t>
  </si>
  <si>
    <t>b) z tytułu podatków, dotacji, ceł, ubezpieczeń społecznych i zdrowotnych oraz innych swiadczeń</t>
  </si>
  <si>
    <t>i) inne</t>
  </si>
  <si>
    <t>c) inne</t>
  </si>
  <si>
    <t>3. Fundusze specjalne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</si>
  <si>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</si>
  <si>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</si>
  <si>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</si>
  <si>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</si>
  <si>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</si>
  <si>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</si>
  <si>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IV. Rozliczenia międzyokresowe</t>
  </si>
  <si>
    <t>- inne środki pieniężne</t>
  </si>
  <si>
    <t>1. Ujemna wartość firmy</t>
  </si>
  <si>
    <t>- inne aktywa pieniężne</t>
  </si>
  <si>
    <t>2. Inne inwestycje krótkoterminowe</t>
  </si>
  <si>
    <t>IV. Krótkoterminowe rozliczenia międzyokresowe</t>
  </si>
  <si>
    <t>Aktywa razem</t>
  </si>
  <si>
    <t>Pasywa razem</t>
  </si>
  <si>
    <t>Data podpisu</t>
  </si>
  <si>
    <t>Podpis osoby, której powierzono prowadzenie ksiąg rachunkowych</t>
  </si>
  <si>
    <t>Podpis kierownika jednostki                  (art. 52 ust. 2 ustawy o rachunkowości)</t>
  </si>
  <si>
    <t>..................................................</t>
  </si>
  <si>
    <t xml:space="preserve">         (pieczątka jednostki)</t>
  </si>
  <si>
    <t>RACHUNEK ZYSKÓW I STRAT</t>
  </si>
  <si>
    <t>(wariant porównawczy)</t>
  </si>
  <si>
    <t>2006 r.</t>
  </si>
  <si>
    <t>A. Przychody netto ze sprzedaży i zrównane z nimi, w tym:</t>
  </si>
  <si>
    <t>13.843.476,88</t>
  </si>
  <si>
    <t>13 022.294,44</t>
  </si>
  <si>
    <t xml:space="preserve">       - od jednostek powiązanych</t>
  </si>
  <si>
    <t xml:space="preserve">      I. Przychody netto ze sprzedaży produktów</t>
  </si>
  <si>
    <t>13.165.683,57</t>
  </si>
  <si>
    <t>12 598.848,47</t>
  </si>
  <si>
    <t xml:space="preserve">     II. Zmiana stanu produktów (zwiększenie - wartość dodatnia, zmniejszenie - wartość ujemna)</t>
  </si>
  <si>
    <t xml:space="preserve">  + 62.925,09</t>
  </si>
  <si>
    <t xml:space="preserve">  + 54.167,69</t>
  </si>
  <si>
    <t xml:space="preserve">    III. Koszt wytworzenia produktów na własne potrzeby jednostki</t>
  </si>
  <si>
    <t>390.837,97</t>
  </si>
  <si>
    <t>213.933,90</t>
  </si>
  <si>
    <t xml:space="preserve">   IV. Przychody netto ze sprzedaży towarów i materiałów</t>
  </si>
  <si>
    <t>224.030,25</t>
  </si>
  <si>
    <t>155.344,38</t>
  </si>
  <si>
    <t>B. Koszty działalności operacyjnej</t>
  </si>
  <si>
    <t>14.162.141,31</t>
  </si>
  <si>
    <t>13 235.737,88</t>
  </si>
  <si>
    <t xml:space="preserve">     I. Amortyzacja</t>
  </si>
  <si>
    <t>1.599.789,50</t>
  </si>
  <si>
    <t>1 498.291,91</t>
  </si>
  <si>
    <t xml:space="preserve">    II. Zużycie materiałów i energii</t>
  </si>
  <si>
    <t>2.176.935,16</t>
  </si>
  <si>
    <t>2 204.704,62</t>
  </si>
  <si>
    <t xml:space="preserve">   III. Usługi obce</t>
  </si>
  <si>
    <t>2.514.712,31</t>
  </si>
  <si>
    <t>2 351.266,95</t>
  </si>
  <si>
    <t xml:space="preserve">  IV. Podatki i opłaty, w tym:</t>
  </si>
  <si>
    <t>854.908,09</t>
  </si>
  <si>
    <t>795.455,89</t>
  </si>
  <si>
    <t xml:space="preserve">      - podatek akcyzowy</t>
  </si>
  <si>
    <t xml:space="preserve">   V. Wynagrodzenia</t>
  </si>
  <si>
    <t>5.361.374,38</t>
  </si>
  <si>
    <t>4 928.637,86</t>
  </si>
  <si>
    <t xml:space="preserve">  VI. Ubezpieczenia społeczne i inne świadczenia</t>
  </si>
  <si>
    <t>1.272.874,38</t>
  </si>
  <si>
    <t>1 200.810,62</t>
  </si>
  <si>
    <t xml:space="preserve"> VII. Pozostałe koszty rodzajowe</t>
  </si>
  <si>
    <t>134.052,74</t>
  </si>
  <si>
    <t>105.070,33</t>
  </si>
  <si>
    <t>VIII. Wartość sprzedanych towarów i materiałów</t>
  </si>
  <si>
    <t>247.494,75</t>
  </si>
  <si>
    <t>151.499,70</t>
  </si>
  <si>
    <t>C. Zysk (strata) ze sprzedaży (A - B)</t>
  </si>
  <si>
    <t>318.664,43</t>
  </si>
  <si>
    <t>D. Pozostałe przychody operacyjne</t>
  </si>
  <si>
    <t>662.283,89</t>
  </si>
  <si>
    <t>680.917,95</t>
  </si>
  <si>
    <t xml:space="preserve">    I. Zysk ze zbycia niefinansowych aktywów trwałych</t>
  </si>
  <si>
    <t xml:space="preserve">              6.519,60</t>
  </si>
  <si>
    <t xml:space="preserve">   II. Dotacje</t>
  </si>
  <si>
    <t>404.883,16</t>
  </si>
  <si>
    <t>400.000,00</t>
  </si>
  <si>
    <t xml:space="preserve">  III. Inne przychody operacyjne</t>
  </si>
  <si>
    <t>250.881,13</t>
  </si>
  <si>
    <t>280.907,95</t>
  </si>
  <si>
    <t>E. Pozostałe koszty operacyjne</t>
  </si>
  <si>
    <t>323.532,81</t>
  </si>
  <si>
    <t>359.696,63</t>
  </si>
  <si>
    <t xml:space="preserve">    I. Strata ze zbycia niefinansowych aktywów trwałych</t>
  </si>
  <si>
    <t xml:space="preserve">   II. Aktualizacja wartości aktywów niefinansowych</t>
  </si>
  <si>
    <t>181.059,54</t>
  </si>
  <si>
    <t>240.000,00</t>
  </si>
  <si>
    <t xml:space="preserve">  III. Inne koszty operacyjne</t>
  </si>
  <si>
    <t>142.473,27</t>
  </si>
  <si>
    <t>119.696,63</t>
  </si>
  <si>
    <t>F. Zysk (strata) z działalności operacyjnej (C + D - E)</t>
  </si>
  <si>
    <t>20.086,65</t>
  </si>
  <si>
    <t>107.777,88</t>
  </si>
  <si>
    <t>G. Przychody finansowe</t>
  </si>
  <si>
    <t>27.186,27</t>
  </si>
  <si>
    <t>26.334,90</t>
  </si>
  <si>
    <t xml:space="preserve">    I. Dywidendy i udziały w zyskach, w tym:</t>
  </si>
  <si>
    <t xml:space="preserve">    - od jednostek powiązanych</t>
  </si>
  <si>
    <t xml:space="preserve">   II. Odsetki, w tym:</t>
  </si>
  <si>
    <t xml:space="preserve">  III. Zysk ze zbycia inwestycji</t>
  </si>
  <si>
    <t xml:space="preserve">  IV. Aktualizacja wartości inwestycji</t>
  </si>
  <si>
    <t xml:space="preserve">  V. Inne</t>
  </si>
  <si>
    <t>H. Koszty finansowe</t>
  </si>
  <si>
    <t>9.832,92</t>
  </si>
  <si>
    <t>34.272,95</t>
  </si>
  <si>
    <t xml:space="preserve">   I. Odsetki, w tym:</t>
  </si>
  <si>
    <t>21.274,07</t>
  </si>
  <si>
    <t xml:space="preserve">    - dla jednostek powiązanych</t>
  </si>
  <si>
    <t xml:space="preserve">   II. Strata ze zbycia inwestycji</t>
  </si>
  <si>
    <t xml:space="preserve">  III. Aktualizacja wartości inwestycji</t>
  </si>
  <si>
    <t xml:space="preserve">  IV. Inne</t>
  </si>
  <si>
    <t>12.998,88</t>
  </si>
  <si>
    <t>I. Zysk (strata) z działalności gospodarczej (F + G - H)</t>
  </si>
  <si>
    <t>37.440,00</t>
  </si>
  <si>
    <t>99.839,83</t>
  </si>
  <si>
    <t>J. Wynik zdarzeń nadzwyczajnych (J.I. - J.II.)</t>
  </si>
  <si>
    <t>2.649,12</t>
  </si>
  <si>
    <t xml:space="preserve">   I. Zyski nadzwyczajne</t>
  </si>
  <si>
    <t xml:space="preserve">  II. Straty nadzwyczajne</t>
  </si>
  <si>
    <t>K. Zysk (strata) brutto (I +/- J)</t>
  </si>
  <si>
    <t>99.439,83</t>
  </si>
  <si>
    <t>L. Podatek dochodowy</t>
  </si>
  <si>
    <t>901.00</t>
  </si>
  <si>
    <t>64.181,92</t>
  </si>
  <si>
    <t>M.Pozostałe obowiązkowe zmniejszenia zysku (zwiększenia straty)</t>
  </si>
  <si>
    <t>1.487,67</t>
  </si>
  <si>
    <t>N. Zysk (strata) netto (K - L - M)</t>
  </si>
  <si>
    <t>32.402,21</t>
  </si>
  <si>
    <t>35.257,91</t>
  </si>
  <si>
    <t>Sporządzono  ......................................................, dnia.........................................</t>
  </si>
  <si>
    <t>..............................................</t>
  </si>
  <si>
    <t xml:space="preserve">                                                 (miejscowość)</t>
  </si>
  <si>
    <t>(data)</t>
  </si>
  <si>
    <t>(pieczątka jednostki)</t>
  </si>
  <si>
    <r>
      <t xml:space="preserve">RACHUNEK PRZEPŁYWÓW PIENIĘŻNYCH                                                 </t>
    </r>
    <r>
      <rPr>
        <sz val="20"/>
        <rFont val="Arial CE"/>
        <family val="2"/>
      </rPr>
      <t>( metoda pośrednia )</t>
    </r>
    <r>
      <rPr>
        <b/>
        <sz val="20"/>
        <rFont val="Arial CE"/>
        <family val="2"/>
      </rPr>
      <t xml:space="preserve">   </t>
    </r>
  </si>
  <si>
    <t>A. Przepływ środków pieniężnych z działalności operacyjnej</t>
  </si>
  <si>
    <t>I. Zysk (strata) netto</t>
  </si>
  <si>
    <t>II. Korekty razem</t>
  </si>
  <si>
    <t>1. Amortyzacja</t>
  </si>
  <si>
    <t>2. Zyski (straty) z tytułu różnic kursowych</t>
  </si>
  <si>
    <t>3. Odsetki i udziały w zyskach (dywidendy)</t>
  </si>
  <si>
    <t>4. Zysk (strata)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</si>
  <si>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</si>
  <si>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</si>
  <si>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</si>
  <si>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</si>
  <si>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rozliczń międzyokresowych</t>
  </si>
  <si>
    <t>10. Inne korekty</t>
  </si>
  <si>
    <t>III. Przepływy pieniężne netto z działalności operacyjnej (I+/-II)</t>
  </si>
  <si>
    <t>B. Przepływy środków pieniężnych z działalności inwestycyjnej</t>
  </si>
  <si>
    <t>I. Wpływy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</si>
  <si>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</si>
  <si>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</si>
  <si>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</si>
  <si>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</si>
  <si>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</si>
  <si>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</si>
  <si>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</si>
  <si>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</si>
  <si>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</si>
  <si>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</si>
  <si>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</si>
  <si>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</si>
  <si>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</si>
  <si>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</si>
  <si>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>- udzielone pozyczki długoterminowe</t>
  </si>
  <si>
    <t>4. Inne wydatki inwestycyjne</t>
  </si>
  <si>
    <t>III. Przepływy pieniężne netto z działalności inwestycyjnej (I-II)</t>
  </si>
  <si>
    <t>C. 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</si>
  <si>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</si>
  <si>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</si>
  <si>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</si>
  <si>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</si>
  <si>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</si>
  <si>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</si>
  <si>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 niż wypłaty na rzecz właścicieli wydatki z tytułu podziały zysku</t>
  </si>
  <si>
    <t>4. Spłaty kredytów i pożyczek</t>
  </si>
  <si>
    <t>5. Wykup dłuznych papierów wartościowych</t>
  </si>
  <si>
    <t>6. Z tytułu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</si>
  <si>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</si>
  <si>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</si>
  <si>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</si>
  <si>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</si>
  <si>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netto, razem (A.III+/-B.III+/-C.III)</t>
  </si>
  <si>
    <t>E. Bilansowa zmiana stanu środków pieniężnych, w tym:</t>
  </si>
  <si>
    <t>- zmiana stanu środów pieniężnych z tytułu różnic kursowych</t>
  </si>
  <si>
    <t>F. Środki pieniężne na początku okresu</t>
  </si>
  <si>
    <t>G. Środki pieniężne na koniec okresu (F+/-D), w tym</t>
  </si>
  <si>
    <t>- o ograniczonej możliwości dysponowania</t>
  </si>
  <si>
    <t xml:space="preserve">Sporządzono Sandomierz dnia </t>
  </si>
  <si>
    <t>ZESTAWIENIE ZMIAN                                                                                                     W KAPITALE (FUNDUSZU) WŁASNYM</t>
  </si>
  <si>
    <t>I. Kapitał (fundusz) własny na początek okresu (BO)</t>
  </si>
  <si>
    <t>- korekty błędów podstawowych</t>
  </si>
  <si>
    <t>I.a. Kapitał (fundusz) własny na początek okresu (BO), po korektach</t>
  </si>
  <si>
    <t>1. Kapitał (fundusz) podstawowy na poczatek okresu</t>
  </si>
  <si>
    <t>1.1. Zmiany kapitału (funduszu) podstawowego</t>
  </si>
  <si>
    <t>a) zwiększenie (z tytułu)</t>
  </si>
  <si>
    <t>- wydania udziałów (emisji akcji)</t>
  </si>
  <si>
    <t>b) zmniejszenie (z tytułu)</t>
  </si>
  <si>
    <t>- umorzenia udziałów (akcji)</t>
  </si>
  <si>
    <t>1.2. Kapitał (fundusz) podstawowy na koniec okresu</t>
  </si>
  <si>
    <t>2. Należne wpłaty na kapitał podstawowy na poczatek okresu</t>
  </si>
  <si>
    <t>2.1. Zmiana należnych wpłat na kapitał podstawowy</t>
  </si>
  <si>
    <t>2.2. Należne wpłaty na kapitał podstawowy na koniec okresu</t>
  </si>
  <si>
    <t>3. Udziały (akcje) własne na początek okresu</t>
  </si>
  <si>
    <t>a) zwiększenie</t>
  </si>
  <si>
    <t>b) zmniejszenie</t>
  </si>
  <si>
    <t>3.1. Udziały (akcje) własne na koniec okresu</t>
  </si>
  <si>
    <t>4. Kapitał (fundusz) zapasowy na początek okresu</t>
  </si>
  <si>
    <t>4.1. Zmiany kapitału (funduszu) zapasowego</t>
  </si>
  <si>
    <t>-z różnicy wyceny aportu</t>
  </si>
  <si>
    <t>- z podziału zysku (ustawowo)</t>
  </si>
  <si>
    <t>- z podziału zysku (ponad wymaganą ustawowo minimalną wartość)</t>
  </si>
  <si>
    <t>- pokrycia straty</t>
  </si>
  <si>
    <t>4.2. Stan kapitału (funduszu) zapasowego na koniec okresu</t>
  </si>
  <si>
    <t>5. Kapitał (fundusz) z aktualizacji wyceny na początek okresu</t>
  </si>
  <si>
    <t>5.1. Zmiany kapitału (funduszu) z aktualizacji wyceny</t>
  </si>
  <si>
    <t>- zbycia środków trwałych</t>
  </si>
  <si>
    <t>5.2. Kapitał (fundusz) z aktualizacji wyceny na koniec okresu</t>
  </si>
  <si>
    <t>6. Pozostałe kapitały (fundusze) rezerwowe na początek okresu</t>
  </si>
  <si>
    <t>6.1. Zmiany pozostałych kapitałów (funduszy) rezerwowych</t>
  </si>
  <si>
    <t>a) podwyższenie kapitału nie wpisane do KRS</t>
  </si>
  <si>
    <t>6.2. Pozostałe kapitały (fundusze) rezerwowe na koniec okresu</t>
  </si>
  <si>
    <t>7. Zysk (strata) z lat ubiegłych na początek okresu</t>
  </si>
  <si>
    <t>7.1. Zysk z lat ubiegłych na początek okresu</t>
  </si>
  <si>
    <t>7.2. Zysk z lat ubiegłych na początek okresu, po korektach</t>
  </si>
  <si>
    <t>- podziału zysku z lat ubiegłych</t>
  </si>
  <si>
    <t>7.3. Zysk z lat ubiegłych na koniec okresu</t>
  </si>
  <si>
    <t>7.4. Strata z lat ubiegłych na początek okresu</t>
  </si>
  <si>
    <t>7.5. Strata z lat ubiegłych na początek okresu, po korektach</t>
  </si>
  <si>
    <t>- przeniesienia straty z lat ubiegłych do pokrycia</t>
  </si>
  <si>
    <t>7.6. Strata z lat ubiegłych na koniec okresu</t>
  </si>
  <si>
    <t>7.7. Zysk (strata) z lat ubiegłych na koniec okresu</t>
  </si>
  <si>
    <t>8. Wynik netto</t>
  </si>
  <si>
    <t>a) zysk netto</t>
  </si>
  <si>
    <t>b) strata netto</t>
  </si>
  <si>
    <t>c) odpisy z zysku</t>
  </si>
  <si>
    <t>II. Kapitał (fundusz) własny na koniec okresu (BZ)</t>
  </si>
  <si>
    <t>III. Kapitał (fundusz) własny, po uwzględnieniu proponowanego podziału zysku (pokrycia straty)</t>
  </si>
  <si>
    <t>(nazwisko i imię, podpis osoby sporządzającej)</t>
  </si>
  <si>
    <t>(nazwisko i imię, podpis kierownika jednostki)</t>
  </si>
  <si>
    <r>
      <t>BILANS</t>
    </r>
    <r>
      <rPr>
        <b/>
        <sz val="10"/>
        <rFont val="Arial CE"/>
        <family val="2"/>
      </rPr>
      <t xml:space="preserve">                                                                                                                         na dzień 31 grudnia 2007</t>
    </r>
  </si>
  <si>
    <t>A</t>
  </si>
  <si>
    <t>2007r.</t>
  </si>
  <si>
    <t>2007 r.</t>
  </si>
  <si>
    <t xml:space="preserve">        72.999,61</t>
  </si>
  <si>
    <t xml:space="preserve">      624.541,14</t>
  </si>
  <si>
    <t xml:space="preserve">    2.690.950,96</t>
  </si>
  <si>
    <t xml:space="preserve">   11.200.500,00</t>
  </si>
  <si>
    <t xml:space="preserve">       971.904,00</t>
  </si>
  <si>
    <t xml:space="preserve">        483.385,00</t>
  </si>
  <si>
    <t xml:space="preserve">         5.320,63</t>
  </si>
  <si>
    <t xml:space="preserve">      493.601,85</t>
  </si>
  <si>
    <t xml:space="preserve">    8.923.813,91</t>
  </si>
  <si>
    <t xml:space="preserve">   1.512.883,94</t>
  </si>
  <si>
    <t xml:space="preserve">   2.967.525,42</t>
  </si>
  <si>
    <t xml:space="preserve">      103.827,02</t>
  </si>
  <si>
    <t xml:space="preserve">   1.436.075,59</t>
  </si>
  <si>
    <t>140.583,90</t>
  </si>
  <si>
    <t>477.238,97</t>
  </si>
  <si>
    <t>484.665,68</t>
  </si>
  <si>
    <t>14.626.508,79</t>
  </si>
  <si>
    <t>1.635.060,20</t>
  </si>
  <si>
    <t>2.167.740,62</t>
  </si>
  <si>
    <t>2.608.749,68</t>
  </si>
  <si>
    <t>805.566,79</t>
  </si>
  <si>
    <t>5.637.808,13</t>
  </si>
  <si>
    <t>1.326.714,34</t>
  </si>
  <si>
    <t>104.357,61</t>
  </si>
  <si>
    <t>340.511,42</t>
  </si>
  <si>
    <t>250.000,00</t>
  </si>
  <si>
    <t>89.869,41</t>
  </si>
  <si>
    <t>60.778,21</t>
  </si>
  <si>
    <t>34.251,82</t>
  </si>
  <si>
    <t xml:space="preserve">              1.740,70</t>
  </si>
  <si>
    <t xml:space="preserve">              3.961,25</t>
  </si>
  <si>
    <t>2.220,55</t>
  </si>
  <si>
    <t xml:space="preserve">         41.153,50</t>
  </si>
  <si>
    <t xml:space="preserve">           5.320,63</t>
  </si>
  <si>
    <t xml:space="preserve">  13.755.896,80</t>
  </si>
  <si>
    <t xml:space="preserve">        38.598,13</t>
  </si>
  <si>
    <t xml:space="preserve">        545.679,19</t>
  </si>
  <si>
    <t xml:space="preserve">        328.815,32</t>
  </si>
  <si>
    <t xml:space="preserve">        187.036,75</t>
  </si>
  <si>
    <t xml:space="preserve">      437.737.26</t>
  </si>
  <si>
    <t xml:space="preserve">       542.535,93</t>
  </si>
  <si>
    <t xml:space="preserve">        542.535,93</t>
  </si>
  <si>
    <t xml:space="preserve">     1.583.085,73</t>
  </si>
  <si>
    <t>350.000,00</t>
  </si>
  <si>
    <t xml:space="preserve">            2.649,12</t>
  </si>
  <si>
    <t xml:space="preserve">     3.599.800,53</t>
  </si>
  <si>
    <t xml:space="preserve">        444.841,09</t>
  </si>
  <si>
    <t xml:space="preserve">       403.687,59</t>
  </si>
  <si>
    <t xml:space="preserve">       319.974,09</t>
  </si>
  <si>
    <t xml:space="preserve">     1.436.075,59</t>
  </si>
  <si>
    <t xml:space="preserve">        100.000,00</t>
  </si>
  <si>
    <t xml:space="preserve">        445.679,19</t>
  </si>
  <si>
    <t>inwe</t>
  </si>
  <si>
    <t>finanso</t>
  </si>
  <si>
    <t xml:space="preserve">     1.650.007,81</t>
  </si>
  <si>
    <t>501.922,48</t>
  </si>
  <si>
    <t>251.922,48</t>
  </si>
  <si>
    <t>442.955,05</t>
  </si>
  <si>
    <t xml:space="preserve">              3.085,64</t>
  </si>
  <si>
    <t>54.516,39</t>
  </si>
  <si>
    <t>4.451,04</t>
  </si>
  <si>
    <t>30.977,43</t>
  </si>
  <si>
    <t>33.197,98</t>
  </si>
  <si>
    <t>14.571.992,40</t>
  </si>
  <si>
    <t>13.469.503,85</t>
  </si>
  <si>
    <t xml:space="preserve">   14.439.389,40</t>
  </si>
  <si>
    <t xml:space="preserve">  14.001.652,14</t>
  </si>
  <si>
    <t xml:space="preserve">     1.116.633,48</t>
  </si>
  <si>
    <t xml:space="preserve">       213.400,24</t>
  </si>
  <si>
    <t xml:space="preserve">         68.876,04</t>
  </si>
  <si>
    <t xml:space="preserve">           6.540,84</t>
  </si>
  <si>
    <t xml:space="preserve">      1.435.340,81</t>
  </si>
  <si>
    <t xml:space="preserve">        147.744,92</t>
  </si>
  <si>
    <t xml:space="preserve">          64.366,65</t>
  </si>
  <si>
    <t xml:space="preserve">   18.256.156,43</t>
  </si>
  <si>
    <t xml:space="preserve">    18.256.156,43</t>
  </si>
  <si>
    <t xml:space="preserve">        211.645,87</t>
  </si>
  <si>
    <t xml:space="preserve">   14.656.355,90</t>
  </si>
  <si>
    <t xml:space="preserve">       714.512,64</t>
  </si>
  <si>
    <t xml:space="preserve">        104.466,80</t>
  </si>
  <si>
    <t>28.778,92</t>
  </si>
  <si>
    <t>69.651,87</t>
  </si>
  <si>
    <t xml:space="preserve">     1.430.928,96</t>
  </si>
  <si>
    <t xml:space="preserve">     1.617.965,71</t>
  </si>
  <si>
    <t xml:space="preserve">         28.778,92</t>
  </si>
  <si>
    <t xml:space="preserve">   13.368.688,35</t>
  </si>
  <si>
    <t xml:space="preserve">     4.887.468,08</t>
  </si>
  <si>
    <t>4.419,06</t>
  </si>
  <si>
    <t>mgr inż.. Tadeusz Przyłucki</t>
  </si>
  <si>
    <t>mgr inż.. Grzegorz Gawron</t>
  </si>
  <si>
    <t>Przedsiębiorstwo Gospodarki Komunalnej i Mieszkaniowej Spółka z o.o. w Sandomierzu</t>
  </si>
  <si>
    <t>20.02.2008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</si>
</sst>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</numFmts>
  <fonts count="9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20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4" fontId="0" fillId="0" borderId="4" xfId="0" applyNumberForma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/>
    </xf>
    <xf numFmtId="0" fontId="0" fillId="0" borderId="8" xfId="0" applyBorder="1" applyAlignment="1">
      <alignment horizontal="left" vertical="center" wrapText="1" indent="1"/>
    </xf>
    <xf numFmtId="164" fontId="0" fillId="0" borderId="10" xfId="0" applyNumberFormat="1" applyBorder="1" applyAlignment="1">
      <alignment vertical="center"/>
    </xf>
    <xf numFmtId="0" fontId="0" fillId="0" borderId="9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wrapText="1" indent="3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 indent="2"/>
    </xf>
    <xf numFmtId="49" fontId="0" fillId="0" borderId="9" xfId="0" applyNumberFormat="1" applyBorder="1" applyAlignment="1">
      <alignment horizontal="left" vertical="center" wrapText="1" indent="4"/>
    </xf>
    <xf numFmtId="49" fontId="0" fillId="0" borderId="8" xfId="0" applyNumberFormat="1" applyBorder="1" applyAlignment="1">
      <alignment horizontal="left" vertical="center" wrapText="1" indent="4"/>
    </xf>
    <xf numFmtId="49" fontId="0" fillId="0" borderId="8" xfId="0" applyNumberFormat="1" applyBorder="1" applyAlignment="1">
      <alignment horizontal="left" vertical="center" wrapText="1" indent="3"/>
    </xf>
    <xf numFmtId="0" fontId="0" fillId="0" borderId="9" xfId="0" applyBorder="1" applyAlignment="1">
      <alignment horizontal="left" vertical="center" wrapText="1" indent="3"/>
    </xf>
    <xf numFmtId="49" fontId="0" fillId="0" borderId="8" xfId="0" applyNumberFormat="1" applyBorder="1" applyAlignment="1">
      <alignment horizontal="left" vertical="center" wrapText="1" indent="2"/>
    </xf>
    <xf numFmtId="49" fontId="0" fillId="0" borderId="8" xfId="0" applyNumberFormat="1" applyBorder="1" applyAlignment="1">
      <alignment horizontal="left" vertical="center" wrapText="1" indent="1"/>
    </xf>
    <xf numFmtId="49" fontId="0" fillId="0" borderId="8" xfId="0" applyNumberFormat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0" borderId="8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164" fontId="0" fillId="0" borderId="11" xfId="0" applyNumberFormat="1" applyBorder="1" applyAlignment="1">
      <alignment vertical="center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15" xfId="0" applyFont="1" applyBorder="1" applyAlignment="1">
      <alignment/>
    </xf>
    <xf numFmtId="2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9" xfId="0" applyFill="1" applyBorder="1" applyAlignment="1">
      <alignment/>
    </xf>
    <xf numFmtId="0" fontId="1" fillId="0" borderId="2" xfId="0" applyFont="1" applyFill="1" applyBorder="1" applyAlignment="1">
      <alignment/>
    </xf>
    <xf numFmtId="2" fontId="6" fillId="0" borderId="2" xfId="0" applyNumberFormat="1" applyFon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2" fontId="0" fillId="0" borderId="15" xfId="0" applyNumberFormat="1" applyFill="1" applyBorder="1" applyAlignment="1">
      <alignment horizontal="right"/>
    </xf>
    <xf numFmtId="2" fontId="0" fillId="0" borderId="16" xfId="0" applyNumberFormat="1" applyBorder="1" applyAlignment="1">
      <alignment/>
    </xf>
    <xf numFmtId="2" fontId="0" fillId="0" borderId="16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7" xfId="0" applyBorder="1" applyAlignment="1">
      <alignment horizontal="right"/>
    </xf>
    <xf numFmtId="0" fontId="1" fillId="0" borderId="15" xfId="0" applyFont="1" applyFill="1" applyBorder="1" applyAlignment="1">
      <alignment/>
    </xf>
    <xf numFmtId="0" fontId="0" fillId="0" borderId="23" xfId="0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4" xfId="0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25" xfId="0" applyBorder="1" applyAlignment="1">
      <alignment horizontal="right"/>
    </xf>
    <xf numFmtId="0" fontId="0" fillId="0" borderId="2" xfId="0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" xfId="0" applyNumberFormat="1" applyBorder="1" applyAlignment="1">
      <alignment horizontal="right"/>
    </xf>
    <xf numFmtId="0" fontId="1" fillId="0" borderId="1" xfId="0" applyFont="1" applyFill="1" applyBorder="1" applyAlignment="1">
      <alignment/>
    </xf>
    <xf numFmtId="0" fontId="6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 horizontal="left" indent="1"/>
    </xf>
    <xf numFmtId="164" fontId="0" fillId="0" borderId="26" xfId="0" applyNumberFormat="1" applyBorder="1" applyAlignment="1">
      <alignment/>
    </xf>
    <xf numFmtId="0" fontId="0" fillId="0" borderId="10" xfId="0" applyBorder="1" applyAlignment="1">
      <alignment horizontal="left" indent="2"/>
    </xf>
    <xf numFmtId="164" fontId="6" fillId="0" borderId="26" xfId="0" applyNumberFormat="1" applyFont="1" applyBorder="1" applyAlignment="1">
      <alignment/>
    </xf>
    <xf numFmtId="0" fontId="0" fillId="0" borderId="10" xfId="0" applyBorder="1" applyAlignment="1">
      <alignment horizontal="left" indent="3"/>
    </xf>
    <xf numFmtId="49" fontId="0" fillId="0" borderId="10" xfId="0" applyNumberFormat="1" applyBorder="1" applyAlignment="1">
      <alignment horizontal="left" indent="4"/>
    </xf>
    <xf numFmtId="49" fontId="0" fillId="0" borderId="10" xfId="0" applyNumberFormat="1" applyBorder="1" applyAlignment="1">
      <alignment horizontal="left" indent="2"/>
    </xf>
    <xf numFmtId="49" fontId="0" fillId="0" borderId="10" xfId="0" applyNumberFormat="1" applyBorder="1" applyAlignment="1">
      <alignment horizontal="left" indent="1"/>
    </xf>
    <xf numFmtId="49" fontId="0" fillId="0" borderId="10" xfId="0" applyNumberFormat="1" applyBorder="1" applyAlignment="1">
      <alignment horizontal="left" indent="3"/>
    </xf>
    <xf numFmtId="49" fontId="1" fillId="0" borderId="10" xfId="0" applyNumberFormat="1" applyFont="1" applyBorder="1" applyAlignment="1">
      <alignment/>
    </xf>
    <xf numFmtId="164" fontId="0" fillId="0" borderId="27" xfId="0" applyNumberFormat="1" applyFill="1" applyBorder="1" applyAlignment="1">
      <alignment/>
    </xf>
    <xf numFmtId="49" fontId="0" fillId="0" borderId="11" xfId="0" applyNumberFormat="1" applyBorder="1" applyAlignment="1">
      <alignment horizontal="left" indent="4"/>
    </xf>
    <xf numFmtId="164" fontId="0" fillId="0" borderId="28" xfId="0" applyNumberFormat="1" applyBorder="1" applyAlignment="1">
      <alignment/>
    </xf>
    <xf numFmtId="0" fontId="1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indent="4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indent="2"/>
    </xf>
    <xf numFmtId="0" fontId="0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indent="3"/>
    </xf>
    <xf numFmtId="49" fontId="0" fillId="0" borderId="10" xfId="0" applyNumberFormat="1" applyFont="1" applyBorder="1" applyAlignment="1">
      <alignment horizontal="left" indent="2"/>
    </xf>
    <xf numFmtId="49" fontId="0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6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2" fontId="0" fillId="0" borderId="2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64" fontId="0" fillId="0" borderId="2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30" xfId="0" applyBorder="1" applyAlignment="1">
      <alignment horizontal="center" vertical="top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" fillId="0" borderId="1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87</xdr:row>
      <xdr:rowOff>0</xdr:rowOff>
    </xdr:from>
    <xdr:to>
      <xdr:col>0</xdr:col>
      <xdr:colOff>1704975</xdr:colOff>
      <xdr:row>87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35594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87</xdr:row>
      <xdr:rowOff>0</xdr:rowOff>
    </xdr:from>
    <xdr:to>
      <xdr:col>3</xdr:col>
      <xdr:colOff>9525</xdr:colOff>
      <xdr:row>87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0" y="355949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400050</xdr:colOff>
      <xdr:row>87</xdr:row>
      <xdr:rowOff>0</xdr:rowOff>
    </xdr:from>
    <xdr:to>
      <xdr:col>3</xdr:col>
      <xdr:colOff>1362075</xdr:colOff>
      <xdr:row>87</xdr:row>
      <xdr:rowOff>0</xdr:rowOff>
    </xdr:to>
    <xdr:sp>
      <xdr:nvSpPr>
        <xdr:cNvPr id="3" name="Line 3"/>
        <xdr:cNvSpPr>
          <a:spLocks/>
        </xdr:cNvSpPr>
      </xdr:nvSpPr>
      <xdr:spPr>
        <a:xfrm>
          <a:off x="4352925" y="35594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87</xdr:row>
      <xdr:rowOff>0</xdr:rowOff>
    </xdr:from>
    <xdr:to>
      <xdr:col>5</xdr:col>
      <xdr:colOff>1095375</xdr:colOff>
      <xdr:row>87</xdr:row>
      <xdr:rowOff>0</xdr:rowOff>
    </xdr:to>
    <xdr:sp>
      <xdr:nvSpPr>
        <xdr:cNvPr id="4" name="Line 4"/>
        <xdr:cNvSpPr>
          <a:spLocks/>
        </xdr:cNvSpPr>
      </xdr:nvSpPr>
      <xdr:spPr>
        <a:xfrm>
          <a:off x="5581650" y="355949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1381125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3</xdr:col>
      <xdr:colOff>0</xdr:colOff>
      <xdr:row>75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829175" y="121729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0</xdr:rowOff>
    </xdr:from>
    <xdr:to>
      <xdr:col>0</xdr:col>
      <xdr:colOff>4829175</xdr:colOff>
      <xdr:row>75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172950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1381125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657975" y="1264920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77</xdr:row>
      <xdr:rowOff>0</xdr:rowOff>
    </xdr:from>
    <xdr:to>
      <xdr:col>0</xdr:col>
      <xdr:colOff>5153025</xdr:colOff>
      <xdr:row>77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2487275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1047750</xdr:colOff>
      <xdr:row>80</xdr:row>
      <xdr:rowOff>0</xdr:rowOff>
    </xdr:from>
    <xdr:to>
      <xdr:col>0</xdr:col>
      <xdr:colOff>6153150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47750" y="12973050"/>
          <a:ext cx="511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3</xdr:col>
      <xdr:colOff>9525</xdr:colOff>
      <xdr:row>81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657975" y="131349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34">
      <selection activeCell="E51" sqref="E51"/>
    </sheetView>
  </sheetViews>
  <sheetFormatPr defaultColWidth="9.00390625" defaultRowHeight="12.75"/>
  <cols>
    <col min="1" max="1" width="56.875" style="0" customWidth="1"/>
    <col min="2" max="2" width="16.00390625" style="0" customWidth="1"/>
    <col min="3" max="3" width="14.875" style="0" customWidth="1"/>
    <col min="5" max="5" width="10.25390625" style="0" customWidth="1"/>
    <col min="6" max="6" width="14.125" style="0" customWidth="1"/>
    <col min="11" max="11" width="16.625" style="0" customWidth="1"/>
  </cols>
  <sheetData>
    <row r="1" ht="12.75">
      <c r="A1" t="s">
        <v>107</v>
      </c>
    </row>
    <row r="2" ht="12.75">
      <c r="A2" t="s">
        <v>108</v>
      </c>
    </row>
    <row r="4" spans="1:4" ht="15.75">
      <c r="A4" s="118" t="s">
        <v>109</v>
      </c>
      <c r="B4" s="118"/>
      <c r="C4" s="118"/>
      <c r="D4" s="37"/>
    </row>
    <row r="5" spans="1:4" ht="15">
      <c r="A5" s="119" t="s">
        <v>110</v>
      </c>
      <c r="B5" s="119"/>
      <c r="C5" s="119"/>
      <c r="D5" s="38"/>
    </row>
    <row r="6" spans="1:4" ht="15.75" thickBot="1">
      <c r="A6" s="38"/>
      <c r="B6" s="38"/>
      <c r="C6" s="38"/>
      <c r="D6" s="38"/>
    </row>
    <row r="7" spans="1:11" ht="13.5" thickBot="1">
      <c r="A7" s="39"/>
      <c r="B7" s="40" t="s">
        <v>333</v>
      </c>
      <c r="C7" s="40" t="s">
        <v>111</v>
      </c>
      <c r="K7">
        <v>2005</v>
      </c>
    </row>
    <row r="8" spans="1:11" ht="12.75">
      <c r="A8" s="41" t="s">
        <v>112</v>
      </c>
      <c r="B8" s="42" t="s">
        <v>397</v>
      </c>
      <c r="C8" s="42" t="s">
        <v>113</v>
      </c>
      <c r="K8" s="42" t="s">
        <v>114</v>
      </c>
    </row>
    <row r="9" spans="1:11" ht="12.75">
      <c r="A9" s="43" t="s">
        <v>115</v>
      </c>
      <c r="B9" s="44"/>
      <c r="C9" s="44"/>
      <c r="K9" s="44"/>
    </row>
    <row r="10" spans="1:11" ht="12.75">
      <c r="A10" s="43" t="s">
        <v>116</v>
      </c>
      <c r="B10" s="44" t="s">
        <v>398</v>
      </c>
      <c r="C10" s="44" t="s">
        <v>117</v>
      </c>
      <c r="K10" s="44" t="s">
        <v>118</v>
      </c>
    </row>
    <row r="11" spans="1:11" ht="12.75">
      <c r="A11" s="43" t="s">
        <v>119</v>
      </c>
      <c r="B11" s="44" t="s">
        <v>347</v>
      </c>
      <c r="C11" s="44" t="s">
        <v>120</v>
      </c>
      <c r="K11" s="44" t="s">
        <v>121</v>
      </c>
    </row>
    <row r="12" spans="1:11" ht="12.75">
      <c r="A12" s="43" t="s">
        <v>122</v>
      </c>
      <c r="B12" s="44" t="s">
        <v>348</v>
      </c>
      <c r="C12" s="44" t="s">
        <v>123</v>
      </c>
      <c r="K12" s="44" t="s">
        <v>124</v>
      </c>
    </row>
    <row r="13" spans="1:11" ht="13.5" thickBot="1">
      <c r="A13" s="45" t="s">
        <v>125</v>
      </c>
      <c r="B13" s="46" t="s">
        <v>349</v>
      </c>
      <c r="C13" s="46" t="s">
        <v>126</v>
      </c>
      <c r="K13" s="46" t="s">
        <v>127</v>
      </c>
    </row>
    <row r="14" spans="1:11" ht="12.75">
      <c r="A14" s="47" t="s">
        <v>128</v>
      </c>
      <c r="B14" s="42" t="s">
        <v>350</v>
      </c>
      <c r="C14" s="42" t="s">
        <v>129</v>
      </c>
      <c r="K14" s="42" t="s">
        <v>130</v>
      </c>
    </row>
    <row r="15" spans="1:11" ht="12.75">
      <c r="A15" s="48" t="s">
        <v>131</v>
      </c>
      <c r="B15" s="44" t="s">
        <v>351</v>
      </c>
      <c r="C15" s="44" t="s">
        <v>132</v>
      </c>
      <c r="K15" s="44" t="s">
        <v>133</v>
      </c>
    </row>
    <row r="16" spans="1:11" ht="12.75">
      <c r="A16" s="48" t="s">
        <v>134</v>
      </c>
      <c r="B16" s="44" t="s">
        <v>352</v>
      </c>
      <c r="C16" s="44" t="s">
        <v>135</v>
      </c>
      <c r="K16" s="44" t="s">
        <v>136</v>
      </c>
    </row>
    <row r="17" spans="1:11" ht="12.75">
      <c r="A17" s="48" t="s">
        <v>137</v>
      </c>
      <c r="B17" s="44" t="s">
        <v>353</v>
      </c>
      <c r="C17" s="44" t="s">
        <v>138</v>
      </c>
      <c r="K17" s="44" t="s">
        <v>139</v>
      </c>
    </row>
    <row r="18" spans="1:11" ht="12.75">
      <c r="A18" s="48" t="s">
        <v>140</v>
      </c>
      <c r="B18" s="44" t="s">
        <v>354</v>
      </c>
      <c r="C18" s="44" t="s">
        <v>141</v>
      </c>
      <c r="K18" s="44" t="s">
        <v>142</v>
      </c>
    </row>
    <row r="19" spans="1:11" ht="12.75">
      <c r="A19" s="48" t="s">
        <v>143</v>
      </c>
      <c r="B19" s="44"/>
      <c r="C19" s="44"/>
      <c r="K19" s="44"/>
    </row>
    <row r="20" spans="1:11" ht="12.75">
      <c r="A20" s="48" t="s">
        <v>144</v>
      </c>
      <c r="B20" s="44" t="s">
        <v>355</v>
      </c>
      <c r="C20" s="44" t="s">
        <v>145</v>
      </c>
      <c r="K20" s="44" t="s">
        <v>146</v>
      </c>
    </row>
    <row r="21" spans="1:11" ht="12.75">
      <c r="A21" s="48" t="s">
        <v>147</v>
      </c>
      <c r="B21" s="49" t="s">
        <v>356</v>
      </c>
      <c r="C21" s="49" t="s">
        <v>148</v>
      </c>
      <c r="K21" s="49" t="s">
        <v>149</v>
      </c>
    </row>
    <row r="22" spans="1:11" ht="12.75">
      <c r="A22" s="48" t="s">
        <v>150</v>
      </c>
      <c r="B22" s="49" t="s">
        <v>357</v>
      </c>
      <c r="C22" s="49" t="s">
        <v>151</v>
      </c>
      <c r="K22" s="49" t="s">
        <v>152</v>
      </c>
    </row>
    <row r="23" spans="1:11" ht="13.5" thickBot="1">
      <c r="A23" s="50" t="s">
        <v>153</v>
      </c>
      <c r="B23" s="46" t="s">
        <v>358</v>
      </c>
      <c r="C23" s="46" t="s">
        <v>154</v>
      </c>
      <c r="K23" s="46" t="s">
        <v>155</v>
      </c>
    </row>
    <row r="24" spans="1:11" ht="13.5" thickBot="1">
      <c r="A24" s="51" t="s">
        <v>156</v>
      </c>
      <c r="B24" s="52" t="s">
        <v>393</v>
      </c>
      <c r="C24" s="52" t="s">
        <v>157</v>
      </c>
      <c r="K24" s="53">
        <v>-213443.44</v>
      </c>
    </row>
    <row r="25" spans="1:11" ht="12.75">
      <c r="A25" s="54" t="s">
        <v>158</v>
      </c>
      <c r="B25" s="55" t="s">
        <v>389</v>
      </c>
      <c r="C25" s="55" t="s">
        <v>159</v>
      </c>
      <c r="K25" s="55" t="s">
        <v>160</v>
      </c>
    </row>
    <row r="26" spans="1:11" ht="12.75">
      <c r="A26" s="48" t="s">
        <v>161</v>
      </c>
      <c r="B26" s="56"/>
      <c r="C26" s="56" t="s">
        <v>162</v>
      </c>
      <c r="K26" s="56">
        <v>10</v>
      </c>
    </row>
    <row r="27" spans="1:11" ht="12.75">
      <c r="A27" s="48" t="s">
        <v>163</v>
      </c>
      <c r="B27" s="57" t="s">
        <v>359</v>
      </c>
      <c r="C27" s="57" t="s">
        <v>164</v>
      </c>
      <c r="E27">
        <v>500717.68</v>
      </c>
      <c r="K27" s="57" t="s">
        <v>165</v>
      </c>
    </row>
    <row r="28" spans="1:11" ht="13.5" thickBot="1">
      <c r="A28" s="50" t="s">
        <v>166</v>
      </c>
      <c r="B28" s="58" t="s">
        <v>390</v>
      </c>
      <c r="C28" s="58" t="s">
        <v>167</v>
      </c>
      <c r="K28" s="58" t="s">
        <v>168</v>
      </c>
    </row>
    <row r="29" spans="1:11" ht="12.75">
      <c r="A29" s="59" t="s">
        <v>169</v>
      </c>
      <c r="B29" s="55" t="s">
        <v>391</v>
      </c>
      <c r="C29" s="55" t="s">
        <v>170</v>
      </c>
      <c r="K29" s="55" t="s">
        <v>171</v>
      </c>
    </row>
    <row r="30" spans="1:11" ht="12.75">
      <c r="A30" s="48" t="s">
        <v>172</v>
      </c>
      <c r="B30" s="109" t="s">
        <v>392</v>
      </c>
      <c r="C30" s="43"/>
      <c r="E30">
        <v>1880.84</v>
      </c>
      <c r="K30" s="43"/>
    </row>
    <row r="31" spans="1:11" ht="12.75">
      <c r="A31" s="48" t="s">
        <v>173</v>
      </c>
      <c r="B31" s="57" t="s">
        <v>377</v>
      </c>
      <c r="C31" s="57" t="s">
        <v>174</v>
      </c>
      <c r="E31">
        <v>350000</v>
      </c>
      <c r="K31" s="57" t="s">
        <v>175</v>
      </c>
    </row>
    <row r="32" spans="1:11" ht="13.5" thickBot="1">
      <c r="A32" s="50" t="s">
        <v>176</v>
      </c>
      <c r="B32" s="58" t="s">
        <v>360</v>
      </c>
      <c r="C32" s="58" t="s">
        <v>177</v>
      </c>
      <c r="E32">
        <v>89869.41</v>
      </c>
      <c r="K32" s="58" t="s">
        <v>178</v>
      </c>
    </row>
    <row r="33" spans="1:11" ht="13.5" thickBot="1">
      <c r="A33" s="60" t="s">
        <v>179</v>
      </c>
      <c r="B33" s="53" t="s">
        <v>394</v>
      </c>
      <c r="C33" s="53" t="s">
        <v>180</v>
      </c>
      <c r="E33">
        <f>SUM(E30:E32)</f>
        <v>441750.25</v>
      </c>
      <c r="K33" s="53" t="s">
        <v>181</v>
      </c>
    </row>
    <row r="34" spans="1:11" ht="12.75">
      <c r="A34" s="59" t="s">
        <v>182</v>
      </c>
      <c r="B34" s="55" t="s">
        <v>361</v>
      </c>
      <c r="C34" s="55" t="s">
        <v>183</v>
      </c>
      <c r="E34">
        <f>E27-E33</f>
        <v>58967.42999999999</v>
      </c>
      <c r="K34" s="55" t="s">
        <v>184</v>
      </c>
    </row>
    <row r="35" spans="1:11" ht="12.75">
      <c r="A35" s="48" t="s">
        <v>185</v>
      </c>
      <c r="B35" s="49"/>
      <c r="C35" s="49"/>
      <c r="E35">
        <v>48209.19</v>
      </c>
      <c r="K35" s="49"/>
    </row>
    <row r="36" spans="1:11" ht="12.75">
      <c r="A36" s="48" t="s">
        <v>186</v>
      </c>
      <c r="B36" s="49"/>
      <c r="C36" s="49"/>
      <c r="E36">
        <f>E34-E35</f>
        <v>10758.23999999999</v>
      </c>
      <c r="K36" s="49"/>
    </row>
    <row r="37" spans="1:11" ht="12.75">
      <c r="A37" s="48" t="s">
        <v>187</v>
      </c>
      <c r="B37" s="57" t="s">
        <v>361</v>
      </c>
      <c r="C37" s="57" t="s">
        <v>183</v>
      </c>
      <c r="K37" s="57" t="s">
        <v>184</v>
      </c>
    </row>
    <row r="38" spans="1:11" ht="12.75">
      <c r="A38" s="48" t="s">
        <v>186</v>
      </c>
      <c r="B38" s="49"/>
      <c r="C38" s="49"/>
      <c r="K38" s="49"/>
    </row>
    <row r="39" spans="1:11" ht="12.75">
      <c r="A39" s="48" t="s">
        <v>188</v>
      </c>
      <c r="B39" s="49"/>
      <c r="C39" s="49"/>
      <c r="F39">
        <v>33197.98</v>
      </c>
      <c r="K39" s="49"/>
    </row>
    <row r="40" spans="1:11" ht="12.75">
      <c r="A40" s="48" t="s">
        <v>189</v>
      </c>
      <c r="B40" s="49"/>
      <c r="C40" s="49"/>
      <c r="F40">
        <v>33426</v>
      </c>
      <c r="K40" s="49"/>
    </row>
    <row r="41" spans="1:11" ht="13.5" thickBot="1">
      <c r="A41" s="61" t="s">
        <v>190</v>
      </c>
      <c r="B41" s="62"/>
      <c r="C41" s="62"/>
      <c r="F41">
        <v>32184.45</v>
      </c>
      <c r="K41" s="62"/>
    </row>
    <row r="42" spans="1:11" ht="12.75">
      <c r="A42" s="63" t="s">
        <v>191</v>
      </c>
      <c r="B42" s="64" t="s">
        <v>362</v>
      </c>
      <c r="C42" s="64" t="s">
        <v>192</v>
      </c>
      <c r="F42">
        <f>F39-F40+F41</f>
        <v>31956.430000000004</v>
      </c>
      <c r="K42" s="64" t="s">
        <v>193</v>
      </c>
    </row>
    <row r="43" spans="1:11" ht="12.75">
      <c r="A43" s="65" t="s">
        <v>194</v>
      </c>
      <c r="B43" s="66" t="str">
        <f>B42</f>
        <v>34.251,82</v>
      </c>
      <c r="C43" s="66" t="s">
        <v>192</v>
      </c>
      <c r="K43" s="66" t="s">
        <v>195</v>
      </c>
    </row>
    <row r="44" spans="1:11" ht="12.75">
      <c r="A44" s="65" t="s">
        <v>196</v>
      </c>
      <c r="B44" s="66"/>
      <c r="C44" s="66"/>
      <c r="K44" s="66"/>
    </row>
    <row r="45" spans="1:11" ht="12.75">
      <c r="A45" s="65" t="s">
        <v>197</v>
      </c>
      <c r="B45" s="66"/>
      <c r="C45" s="66"/>
      <c r="K45" s="66"/>
    </row>
    <row r="46" spans="1:11" ht="12.75">
      <c r="A46" s="65" t="s">
        <v>198</v>
      </c>
      <c r="B46" s="66"/>
      <c r="C46" s="66"/>
      <c r="K46" s="66"/>
    </row>
    <row r="47" spans="1:11" ht="13.5" thickBot="1">
      <c r="A47" s="67" t="s">
        <v>199</v>
      </c>
      <c r="B47" s="68"/>
      <c r="C47" s="68">
        <v>0</v>
      </c>
      <c r="K47" s="68" t="s">
        <v>200</v>
      </c>
    </row>
    <row r="48" spans="1:11" ht="13.5" thickBot="1">
      <c r="A48" s="51" t="s">
        <v>201</v>
      </c>
      <c r="B48" s="69" t="s">
        <v>395</v>
      </c>
      <c r="C48" s="69" t="s">
        <v>202</v>
      </c>
      <c r="F48">
        <v>39117.92</v>
      </c>
      <c r="K48" s="69" t="s">
        <v>203</v>
      </c>
    </row>
    <row r="49" spans="1:11" ht="12.75">
      <c r="A49" s="63" t="s">
        <v>204</v>
      </c>
      <c r="B49" s="110" t="s">
        <v>365</v>
      </c>
      <c r="C49" s="70" t="s">
        <v>205</v>
      </c>
      <c r="F49" s="111">
        <f>139505.18-42447-F48</f>
        <v>57940.259999999995</v>
      </c>
      <c r="K49" s="71">
        <v>-400</v>
      </c>
    </row>
    <row r="50" spans="1:11" ht="12.75">
      <c r="A50" s="65" t="s">
        <v>206</v>
      </c>
      <c r="B50" s="72" t="s">
        <v>364</v>
      </c>
      <c r="C50" s="72"/>
      <c r="K50" s="72"/>
    </row>
    <row r="51" spans="1:11" ht="13.5" thickBot="1">
      <c r="A51" s="67" t="s">
        <v>207</v>
      </c>
      <c r="B51" s="73" t="s">
        <v>363</v>
      </c>
      <c r="C51" s="73" t="s">
        <v>378</v>
      </c>
      <c r="E51" s="111">
        <f>39505.18-42447</f>
        <v>-2941.8199999999997</v>
      </c>
      <c r="F51">
        <v>39505.18</v>
      </c>
      <c r="K51" s="73">
        <v>400</v>
      </c>
    </row>
    <row r="52" spans="1:11" ht="13.5" thickBot="1">
      <c r="A52" s="51" t="s">
        <v>208</v>
      </c>
      <c r="B52" s="74" t="s">
        <v>396</v>
      </c>
      <c r="C52" s="74">
        <v>34790.88</v>
      </c>
      <c r="E52">
        <v>37365.89</v>
      </c>
      <c r="F52">
        <v>42447</v>
      </c>
      <c r="K52" s="74" t="s">
        <v>209</v>
      </c>
    </row>
    <row r="53" spans="1:11" ht="13.5" thickBot="1">
      <c r="A53" s="75" t="s">
        <v>210</v>
      </c>
      <c r="B53" s="69" t="s">
        <v>421</v>
      </c>
      <c r="C53" s="69" t="s">
        <v>211</v>
      </c>
      <c r="E53" s="111">
        <f>E52-E51</f>
        <v>40307.71</v>
      </c>
      <c r="F53">
        <v>40307.71</v>
      </c>
      <c r="K53" s="69" t="s">
        <v>212</v>
      </c>
    </row>
    <row r="54" spans="1:11" ht="13.5" thickBot="1">
      <c r="A54" s="75" t="s">
        <v>213</v>
      </c>
      <c r="B54" s="115"/>
      <c r="C54" s="76" t="s">
        <v>214</v>
      </c>
      <c r="F54">
        <f>F51-F52+F53</f>
        <v>37365.89</v>
      </c>
      <c r="K54" s="69"/>
    </row>
    <row r="55" spans="1:11" ht="13.5" thickBot="1">
      <c r="A55" s="75" t="s">
        <v>215</v>
      </c>
      <c r="B55" s="69" t="s">
        <v>414</v>
      </c>
      <c r="C55" s="69" t="s">
        <v>216</v>
      </c>
      <c r="K55" s="69" t="s">
        <v>217</v>
      </c>
    </row>
    <row r="56" spans="3:6" ht="12.75">
      <c r="C56" s="77"/>
      <c r="F56">
        <f>33197.98-33426+32153.94</f>
        <v>31925.920000000002</v>
      </c>
    </row>
    <row r="57" ht="12.75">
      <c r="C57" s="77"/>
    </row>
    <row r="58" ht="12.75">
      <c r="C58" s="77"/>
    </row>
    <row r="59" spans="3:6" ht="12.75">
      <c r="C59" s="77"/>
      <c r="F59">
        <v>36573</v>
      </c>
    </row>
    <row r="60" ht="12.75">
      <c r="F60">
        <v>36243</v>
      </c>
    </row>
    <row r="61" ht="12.75">
      <c r="F61">
        <f>F59-F60</f>
        <v>330</v>
      </c>
    </row>
    <row r="62" spans="1:4" ht="12.75">
      <c r="A62" t="s">
        <v>218</v>
      </c>
      <c r="B62" s="120" t="s">
        <v>219</v>
      </c>
      <c r="C62" s="120"/>
      <c r="D62" s="120"/>
    </row>
    <row r="63" spans="1:3" ht="12.75">
      <c r="A63" s="79" t="s">
        <v>220</v>
      </c>
      <c r="B63" s="121" t="s">
        <v>221</v>
      </c>
      <c r="C63" s="121"/>
    </row>
    <row r="64" ht="12.75">
      <c r="F64">
        <v>29108.92</v>
      </c>
    </row>
    <row r="65" ht="12.75">
      <c r="F65">
        <f>F64-330</f>
        <v>28778.92</v>
      </c>
    </row>
  </sheetData>
  <mergeCells count="4">
    <mergeCell ref="A4:C4"/>
    <mergeCell ref="A5:C5"/>
    <mergeCell ref="B62:D62"/>
    <mergeCell ref="B63:C6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74">
      <selection activeCell="D83" sqref="D83:D87"/>
    </sheetView>
  </sheetViews>
  <sheetFormatPr defaultColWidth="9.00390625" defaultRowHeight="12.75"/>
  <cols>
    <col min="1" max="1" width="22.375" style="0" customWidth="1"/>
    <col min="2" max="2" width="14.625" style="0" customWidth="1"/>
    <col min="3" max="3" width="14.875" style="0" customWidth="1"/>
    <col min="4" max="4" width="19.25390625" style="0" customWidth="1"/>
    <col min="5" max="5" width="14.875" style="0" customWidth="1"/>
    <col min="6" max="6" width="14.375" style="0" customWidth="1"/>
    <col min="8" max="8" width="13.375" style="0" customWidth="1"/>
    <col min="11" max="11" width="15.25390625" style="0" customWidth="1"/>
    <col min="12" max="12" width="15.00390625" style="0" customWidth="1"/>
  </cols>
  <sheetData>
    <row r="1" spans="1:6" ht="12.75">
      <c r="A1" s="127" t="s">
        <v>424</v>
      </c>
      <c r="B1" s="130" t="s">
        <v>330</v>
      </c>
      <c r="C1" s="131"/>
      <c r="D1" s="116"/>
      <c r="E1" s="137" t="s">
        <v>0</v>
      </c>
      <c r="F1" s="138"/>
    </row>
    <row r="2" spans="1:6" ht="12.75">
      <c r="A2" s="128"/>
      <c r="B2" s="117"/>
      <c r="C2" s="132"/>
      <c r="D2" s="133"/>
      <c r="E2" s="139"/>
      <c r="F2" s="140"/>
    </row>
    <row r="3" spans="1:6" ht="12.75">
      <c r="A3" s="128"/>
      <c r="B3" s="117"/>
      <c r="C3" s="132"/>
      <c r="D3" s="133"/>
      <c r="E3" s="139"/>
      <c r="F3" s="140"/>
    </row>
    <row r="4" spans="1:6" ht="12.75">
      <c r="A4" s="128"/>
      <c r="B4" s="117"/>
      <c r="C4" s="132"/>
      <c r="D4" s="133"/>
      <c r="E4" s="139"/>
      <c r="F4" s="140"/>
    </row>
    <row r="5" spans="1:6" ht="3" customHeight="1" thickBot="1">
      <c r="A5" s="129"/>
      <c r="B5" s="134"/>
      <c r="C5" s="135"/>
      <c r="D5" s="136"/>
      <c r="E5" s="141"/>
      <c r="F5" s="142"/>
    </row>
    <row r="6" spans="1:11" ht="77.25" thickBot="1">
      <c r="A6" s="1" t="s">
        <v>1</v>
      </c>
      <c r="B6" s="2" t="s">
        <v>2</v>
      </c>
      <c r="C6" s="3" t="s">
        <v>3</v>
      </c>
      <c r="D6" s="4" t="s">
        <v>4</v>
      </c>
      <c r="E6" s="3" t="s">
        <v>5</v>
      </c>
      <c r="F6" s="2" t="s">
        <v>6</v>
      </c>
      <c r="K6" t="s">
        <v>331</v>
      </c>
    </row>
    <row r="7" spans="1:12" ht="13.5" thickBot="1">
      <c r="A7" s="5">
        <v>0</v>
      </c>
      <c r="B7" s="6" t="s">
        <v>332</v>
      </c>
      <c r="C7" s="6" t="s">
        <v>7</v>
      </c>
      <c r="D7" s="7">
        <v>0</v>
      </c>
      <c r="E7" s="6" t="s">
        <v>332</v>
      </c>
      <c r="F7" s="8" t="s">
        <v>7</v>
      </c>
      <c r="K7" s="6" t="s">
        <v>8</v>
      </c>
      <c r="L7" s="8" t="s">
        <v>8</v>
      </c>
    </row>
    <row r="8" spans="1:12" ht="21.75" customHeight="1">
      <c r="A8" s="9" t="s">
        <v>9</v>
      </c>
      <c r="B8" s="10" t="s">
        <v>411</v>
      </c>
      <c r="C8" s="10" t="s">
        <v>368</v>
      </c>
      <c r="D8" s="11" t="s">
        <v>10</v>
      </c>
      <c r="E8" s="12" t="s">
        <v>419</v>
      </c>
      <c r="F8" s="12">
        <v>13372311.64</v>
      </c>
      <c r="H8">
        <f>13369018.35-330</f>
        <v>13368688.35</v>
      </c>
      <c r="K8" s="10">
        <v>13265739.16</v>
      </c>
      <c r="L8" s="10">
        <v>13375167.34</v>
      </c>
    </row>
    <row r="9" spans="1:12" ht="22.5" customHeight="1">
      <c r="A9" s="13" t="s">
        <v>11</v>
      </c>
      <c r="B9" s="14" t="s">
        <v>367</v>
      </c>
      <c r="C9" s="14" t="s">
        <v>369</v>
      </c>
      <c r="D9" s="15" t="s">
        <v>12</v>
      </c>
      <c r="E9" s="14" t="s">
        <v>337</v>
      </c>
      <c r="F9" s="14">
        <v>11200500</v>
      </c>
      <c r="K9" s="14">
        <v>23990</v>
      </c>
      <c r="L9" s="14">
        <v>10483500</v>
      </c>
    </row>
    <row r="10" spans="1:12" ht="51">
      <c r="A10" s="16" t="s">
        <v>13</v>
      </c>
      <c r="B10" s="14"/>
      <c r="C10" s="14"/>
      <c r="D10" s="15" t="s">
        <v>14</v>
      </c>
      <c r="E10" s="14"/>
      <c r="F10" s="14"/>
      <c r="K10" s="14"/>
      <c r="L10" s="14"/>
    </row>
    <row r="11" spans="1:12" ht="39.75" customHeight="1">
      <c r="A11" s="16" t="s">
        <v>15</v>
      </c>
      <c r="B11" s="14"/>
      <c r="C11" s="14"/>
      <c r="D11" s="15" t="s">
        <v>16</v>
      </c>
      <c r="E11" s="14"/>
      <c r="F11" s="14"/>
      <c r="K11" s="14"/>
      <c r="L11" s="14"/>
    </row>
    <row r="12" spans="1:12" ht="38.25">
      <c r="A12" s="16" t="s">
        <v>17</v>
      </c>
      <c r="B12" s="14" t="s">
        <v>340</v>
      </c>
      <c r="C12" s="14">
        <v>38598.13</v>
      </c>
      <c r="D12" s="15" t="s">
        <v>18</v>
      </c>
      <c r="E12" s="14" t="s">
        <v>336</v>
      </c>
      <c r="F12" s="14">
        <v>2690950.96</v>
      </c>
      <c r="K12" s="14">
        <v>23990</v>
      </c>
      <c r="L12" s="14">
        <v>2690950.96</v>
      </c>
    </row>
    <row r="13" spans="1:12" ht="51">
      <c r="A13" s="16" t="s">
        <v>19</v>
      </c>
      <c r="B13" s="14"/>
      <c r="C13" s="14"/>
      <c r="D13" s="15" t="s">
        <v>20</v>
      </c>
      <c r="E13" s="14"/>
      <c r="F13" s="14"/>
      <c r="K13" s="14"/>
      <c r="L13" s="14"/>
    </row>
    <row r="14" spans="1:12" ht="38.25">
      <c r="A14" s="13" t="s">
        <v>21</v>
      </c>
      <c r="B14" s="14" t="s">
        <v>399</v>
      </c>
      <c r="C14" s="14">
        <v>13434540.45</v>
      </c>
      <c r="D14" s="15" t="s">
        <v>22</v>
      </c>
      <c r="E14" s="14" t="s">
        <v>334</v>
      </c>
      <c r="F14" s="14">
        <v>72999.61</v>
      </c>
      <c r="K14" s="14">
        <v>12951327.58</v>
      </c>
      <c r="L14" s="14">
        <v>789999.61</v>
      </c>
    </row>
    <row r="15" spans="1:12" ht="25.5">
      <c r="A15" s="16" t="s">
        <v>23</v>
      </c>
      <c r="B15" s="14" t="s">
        <v>400</v>
      </c>
      <c r="C15" s="14">
        <v>13141594.64</v>
      </c>
      <c r="D15" s="15" t="s">
        <v>24</v>
      </c>
      <c r="E15" s="108" t="s">
        <v>335</v>
      </c>
      <c r="F15" s="14">
        <v>-624541.14</v>
      </c>
      <c r="K15" s="14">
        <v>12677363</v>
      </c>
      <c r="L15" s="14">
        <v>-624541.14</v>
      </c>
    </row>
    <row r="16" spans="1:12" ht="51">
      <c r="A16" s="17" t="s">
        <v>25</v>
      </c>
      <c r="B16" s="14" t="s">
        <v>341</v>
      </c>
      <c r="C16" s="14">
        <v>528271.31</v>
      </c>
      <c r="D16" s="15" t="s">
        <v>26</v>
      </c>
      <c r="E16" s="14" t="s">
        <v>418</v>
      </c>
      <c r="F16" s="14">
        <v>32402.21</v>
      </c>
      <c r="K16" s="14">
        <v>613610.01</v>
      </c>
      <c r="L16" s="14">
        <v>35257.91</v>
      </c>
    </row>
    <row r="17" spans="1:12" ht="51">
      <c r="A17" s="17" t="s">
        <v>27</v>
      </c>
      <c r="B17" s="14" t="s">
        <v>342</v>
      </c>
      <c r="C17" s="14">
        <v>9651710.34</v>
      </c>
      <c r="D17" s="15" t="s">
        <v>28</v>
      </c>
      <c r="E17" s="14"/>
      <c r="F17" s="14"/>
      <c r="K17" s="14">
        <v>10116098.87</v>
      </c>
      <c r="L17" s="14"/>
    </row>
    <row r="18" spans="1:12" ht="38.25">
      <c r="A18" s="17" t="s">
        <v>29</v>
      </c>
      <c r="B18" s="14" t="s">
        <v>343</v>
      </c>
      <c r="C18" s="14">
        <v>639510.18</v>
      </c>
      <c r="D18" s="18"/>
      <c r="E18" s="14"/>
      <c r="F18" s="14"/>
      <c r="K18" s="14">
        <v>546920.27</v>
      </c>
      <c r="L18" s="14"/>
    </row>
    <row r="19" spans="1:12" ht="12.75">
      <c r="A19" s="17" t="s">
        <v>30</v>
      </c>
      <c r="B19" s="14" t="s">
        <v>344</v>
      </c>
      <c r="C19" s="14">
        <v>2249166.02</v>
      </c>
      <c r="D19" s="18"/>
      <c r="E19" s="14"/>
      <c r="F19" s="14"/>
      <c r="K19" s="14">
        <v>1334740.68</v>
      </c>
      <c r="L19" s="14"/>
    </row>
    <row r="20" spans="1:12" ht="25.5">
      <c r="A20" s="17" t="s">
        <v>31</v>
      </c>
      <c r="B20" s="14" t="s">
        <v>345</v>
      </c>
      <c r="C20" s="14">
        <v>72936.79</v>
      </c>
      <c r="D20" s="18"/>
      <c r="E20" s="14"/>
      <c r="F20" s="14"/>
      <c r="K20" s="14">
        <v>65993.17</v>
      </c>
      <c r="L20" s="14"/>
    </row>
    <row r="21" spans="1:12" ht="25.5">
      <c r="A21" s="16" t="s">
        <v>32</v>
      </c>
      <c r="B21" s="14" t="s">
        <v>373</v>
      </c>
      <c r="C21" s="14">
        <v>292945.81</v>
      </c>
      <c r="D21" s="18"/>
      <c r="E21" s="14"/>
      <c r="F21" s="14"/>
      <c r="K21" s="14">
        <v>273964.58</v>
      </c>
      <c r="L21" s="14"/>
    </row>
    <row r="22" spans="1:12" ht="25.5">
      <c r="A22" s="16" t="s">
        <v>33</v>
      </c>
      <c r="B22" s="14"/>
      <c r="C22" s="14"/>
      <c r="D22" s="18"/>
      <c r="E22" s="14"/>
      <c r="F22" s="14"/>
      <c r="K22" s="14"/>
      <c r="L22" s="14"/>
    </row>
    <row r="23" spans="1:12" ht="38.25">
      <c r="A23" s="13" t="s">
        <v>34</v>
      </c>
      <c r="B23" s="14"/>
      <c r="C23" s="14"/>
      <c r="D23" s="18" t="s">
        <v>35</v>
      </c>
      <c r="E23" s="14" t="s">
        <v>420</v>
      </c>
      <c r="F23" s="14">
        <v>3751538.77</v>
      </c>
      <c r="H23">
        <f>4887138.08+330</f>
        <v>4887468.08</v>
      </c>
      <c r="K23" s="14"/>
      <c r="L23" s="14">
        <v>3875032.5</v>
      </c>
    </row>
    <row r="24" spans="1:12" ht="25.5">
      <c r="A24" s="16" t="s">
        <v>36</v>
      </c>
      <c r="B24" s="14"/>
      <c r="C24" s="14"/>
      <c r="D24" s="15" t="s">
        <v>37</v>
      </c>
      <c r="E24" s="14" t="s">
        <v>412</v>
      </c>
      <c r="F24" s="14">
        <v>923297.96</v>
      </c>
      <c r="K24" s="14"/>
      <c r="L24" s="14">
        <v>998752.26</v>
      </c>
    </row>
    <row r="25" spans="1:12" ht="47.25" customHeight="1">
      <c r="A25" s="16" t="s">
        <v>38</v>
      </c>
      <c r="B25" s="14"/>
      <c r="C25" s="14"/>
      <c r="D25" s="19" t="s">
        <v>39</v>
      </c>
      <c r="E25" s="14" t="s">
        <v>413</v>
      </c>
      <c r="F25" s="14">
        <v>207733.09</v>
      </c>
      <c r="K25" s="14"/>
      <c r="L25" s="14">
        <v>213908.78</v>
      </c>
    </row>
    <row r="26" spans="1:12" ht="47.25" customHeight="1">
      <c r="A26" s="13" t="s">
        <v>40</v>
      </c>
      <c r="B26" s="14"/>
      <c r="C26" s="14"/>
      <c r="D26" s="19" t="s">
        <v>41</v>
      </c>
      <c r="E26" s="14" t="s">
        <v>370</v>
      </c>
      <c r="F26" s="14">
        <v>652511.31</v>
      </c>
      <c r="K26" s="14"/>
      <c r="L26" s="14">
        <v>726977.85</v>
      </c>
    </row>
    <row r="27" spans="1:12" ht="30.75" customHeight="1">
      <c r="A27" s="16" t="s">
        <v>42</v>
      </c>
      <c r="B27" s="14"/>
      <c r="C27" s="14"/>
      <c r="D27" s="20" t="s">
        <v>43</v>
      </c>
      <c r="E27" s="14" t="s">
        <v>385</v>
      </c>
      <c r="F27" s="14">
        <v>652511.31</v>
      </c>
      <c r="K27" s="14"/>
      <c r="L27" s="14">
        <v>726977.85</v>
      </c>
    </row>
    <row r="28" spans="1:12" ht="38.25">
      <c r="A28" s="16" t="s">
        <v>44</v>
      </c>
      <c r="B28" s="14"/>
      <c r="C28" s="14"/>
      <c r="D28" s="20" t="s">
        <v>45</v>
      </c>
      <c r="E28" s="14" t="s">
        <v>384</v>
      </c>
      <c r="F28" s="14"/>
      <c r="K28" s="14"/>
      <c r="L28" s="14"/>
    </row>
    <row r="29" spans="1:12" ht="25.5">
      <c r="A29" s="16" t="s">
        <v>46</v>
      </c>
      <c r="B29" s="14"/>
      <c r="C29" s="14"/>
      <c r="D29" s="19" t="s">
        <v>47</v>
      </c>
      <c r="E29" s="14" t="s">
        <v>407</v>
      </c>
      <c r="F29" s="14">
        <v>63053.56</v>
      </c>
      <c r="K29" s="14"/>
      <c r="L29" s="14">
        <v>57865.63</v>
      </c>
    </row>
    <row r="30" spans="1:12" ht="38.25">
      <c r="A30" s="17" t="s">
        <v>48</v>
      </c>
      <c r="B30" s="14"/>
      <c r="C30" s="14"/>
      <c r="D30" s="20" t="s">
        <v>43</v>
      </c>
      <c r="E30" s="14"/>
      <c r="F30" s="14"/>
      <c r="K30" s="14"/>
      <c r="L30" s="14"/>
    </row>
    <row r="31" spans="1:12" ht="38.25">
      <c r="A31" s="21" t="s">
        <v>49</v>
      </c>
      <c r="B31" s="14"/>
      <c r="C31" s="14"/>
      <c r="D31" s="20" t="s">
        <v>45</v>
      </c>
      <c r="E31" s="14" t="s">
        <v>407</v>
      </c>
      <c r="F31" s="14">
        <f>F29</f>
        <v>63053.56</v>
      </c>
      <c r="K31" s="14"/>
      <c r="L31" s="14">
        <v>57865.63</v>
      </c>
    </row>
    <row r="32" spans="1:12" ht="25.5">
      <c r="A32" s="21" t="s">
        <v>50</v>
      </c>
      <c r="B32" s="14"/>
      <c r="C32" s="14"/>
      <c r="D32" s="15" t="s">
        <v>51</v>
      </c>
      <c r="E32" s="14" t="s">
        <v>338</v>
      </c>
      <c r="F32" s="14">
        <v>146114</v>
      </c>
      <c r="K32" s="14"/>
      <c r="L32" s="14">
        <v>30000</v>
      </c>
    </row>
    <row r="33" spans="1:12" ht="38.25">
      <c r="A33" s="21" t="s">
        <v>52</v>
      </c>
      <c r="B33" s="14"/>
      <c r="C33" s="14"/>
      <c r="D33" s="19" t="s">
        <v>53</v>
      </c>
      <c r="E33" s="14"/>
      <c r="F33" s="14"/>
      <c r="K33" s="14"/>
      <c r="L33" s="14"/>
    </row>
    <row r="34" spans="1:12" ht="51">
      <c r="A34" s="21" t="s">
        <v>54</v>
      </c>
      <c r="B34" s="14"/>
      <c r="C34" s="14"/>
      <c r="D34" s="19" t="s">
        <v>55</v>
      </c>
      <c r="E34" s="14" t="s">
        <v>338</v>
      </c>
      <c r="F34" s="14">
        <v>146114</v>
      </c>
      <c r="K34" s="14"/>
      <c r="L34" s="14">
        <v>30000</v>
      </c>
    </row>
    <row r="35" spans="1:12" ht="25.5">
      <c r="A35" s="22" t="s">
        <v>56</v>
      </c>
      <c r="B35" s="14"/>
      <c r="C35" s="14"/>
      <c r="D35" s="23" t="s">
        <v>57</v>
      </c>
      <c r="E35" s="14" t="s">
        <v>338</v>
      </c>
      <c r="F35" s="14">
        <v>146114</v>
      </c>
      <c r="K35" s="14"/>
      <c r="L35" s="14">
        <v>30000</v>
      </c>
    </row>
    <row r="36" spans="1:12" ht="51">
      <c r="A36" s="21" t="s">
        <v>49</v>
      </c>
      <c r="B36" s="14"/>
      <c r="C36" s="14"/>
      <c r="D36" s="23" t="s">
        <v>58</v>
      </c>
      <c r="E36" s="14"/>
      <c r="F36" s="14"/>
      <c r="K36" s="14"/>
      <c r="L36" s="14"/>
    </row>
    <row r="37" spans="1:12" ht="38.25">
      <c r="A37" s="21" t="s">
        <v>50</v>
      </c>
      <c r="B37" s="14"/>
      <c r="C37" s="14"/>
      <c r="D37" s="23" t="s">
        <v>59</v>
      </c>
      <c r="E37" s="14"/>
      <c r="F37" s="14"/>
      <c r="K37" s="14"/>
      <c r="L37" s="14"/>
    </row>
    <row r="38" spans="1:12" ht="25.5">
      <c r="A38" s="21" t="s">
        <v>52</v>
      </c>
      <c r="B38" s="14"/>
      <c r="C38" s="14"/>
      <c r="D38" s="23" t="s">
        <v>60</v>
      </c>
      <c r="E38" s="14"/>
      <c r="F38" s="14"/>
      <c r="K38" s="14"/>
      <c r="L38" s="14"/>
    </row>
    <row r="39" spans="1:12" ht="51">
      <c r="A39" s="21" t="s">
        <v>54</v>
      </c>
      <c r="B39" s="14"/>
      <c r="C39" s="14"/>
      <c r="D39" s="18"/>
      <c r="E39" s="14"/>
      <c r="F39" s="14"/>
      <c r="K39" s="14"/>
      <c r="L39" s="14"/>
    </row>
    <row r="40" spans="1:12" ht="25.5">
      <c r="A40" s="24" t="s">
        <v>61</v>
      </c>
      <c r="B40" s="14"/>
      <c r="C40" s="14"/>
      <c r="D40" s="18"/>
      <c r="E40" s="14"/>
      <c r="F40" s="14"/>
      <c r="K40" s="14"/>
      <c r="L40" s="14"/>
    </row>
    <row r="41" spans="1:12" ht="38.25">
      <c r="A41" s="25" t="s">
        <v>62</v>
      </c>
      <c r="B41" s="14" t="s">
        <v>410</v>
      </c>
      <c r="C41" s="14">
        <v>282758.22</v>
      </c>
      <c r="D41" s="18"/>
      <c r="E41" s="14"/>
      <c r="F41" s="14"/>
      <c r="K41" s="14">
        <v>290421.58</v>
      </c>
      <c r="L41" s="14"/>
    </row>
    <row r="42" spans="1:12" ht="38.25">
      <c r="A42" s="24" t="s">
        <v>63</v>
      </c>
      <c r="B42" s="14" t="s">
        <v>410</v>
      </c>
      <c r="C42" s="14">
        <v>282758.22</v>
      </c>
      <c r="D42" s="18"/>
      <c r="E42" s="14"/>
      <c r="F42" s="14"/>
      <c r="K42" s="14">
        <v>290421.58</v>
      </c>
      <c r="L42" s="14"/>
    </row>
    <row r="43" spans="1:12" ht="25.5">
      <c r="A43" s="24" t="s">
        <v>64</v>
      </c>
      <c r="B43" s="14"/>
      <c r="C43" s="14"/>
      <c r="D43" s="18"/>
      <c r="E43" s="14"/>
      <c r="F43" s="14"/>
      <c r="K43" s="14"/>
      <c r="L43" s="14"/>
    </row>
    <row r="44" spans="1:12" ht="25.5">
      <c r="A44" s="26" t="s">
        <v>65</v>
      </c>
      <c r="B44" s="14" t="s">
        <v>379</v>
      </c>
      <c r="C44" s="14">
        <v>3367953.61</v>
      </c>
      <c r="D44" s="15" t="s">
        <v>66</v>
      </c>
      <c r="E44" s="14" t="s">
        <v>417</v>
      </c>
      <c r="F44" s="14">
        <v>950161.36</v>
      </c>
      <c r="H44">
        <f>1617635.71+330</f>
        <v>1617965.71</v>
      </c>
      <c r="K44" s="14">
        <v>3984460.68</v>
      </c>
      <c r="L44" s="14">
        <v>1221094.81</v>
      </c>
    </row>
    <row r="45" spans="1:12" ht="38.25">
      <c r="A45" s="25" t="s">
        <v>67</v>
      </c>
      <c r="B45" s="14" t="s">
        <v>380</v>
      </c>
      <c r="C45" s="14">
        <v>382259.8</v>
      </c>
      <c r="D45" s="19" t="s">
        <v>53</v>
      </c>
      <c r="E45" s="14"/>
      <c r="F45" s="14"/>
      <c r="K45" s="14">
        <v>317347.34</v>
      </c>
      <c r="L45" s="14"/>
    </row>
    <row r="46" spans="1:12" ht="51">
      <c r="A46" s="16" t="s">
        <v>68</v>
      </c>
      <c r="B46" s="14" t="s">
        <v>381</v>
      </c>
      <c r="C46" s="14">
        <v>357476.8</v>
      </c>
      <c r="D46" s="23" t="s">
        <v>69</v>
      </c>
      <c r="E46" s="27"/>
      <c r="F46" s="27"/>
      <c r="K46" s="14">
        <v>294148.34</v>
      </c>
      <c r="L46" s="27"/>
    </row>
    <row r="47" spans="1:12" ht="25.5">
      <c r="A47" s="16" t="s">
        <v>70</v>
      </c>
      <c r="B47" s="14"/>
      <c r="C47" s="14"/>
      <c r="D47" s="20" t="s">
        <v>71</v>
      </c>
      <c r="E47" s="27"/>
      <c r="F47" s="27"/>
      <c r="K47" s="14"/>
      <c r="L47" s="27"/>
    </row>
    <row r="48" spans="1:12" ht="25.5">
      <c r="A48" s="16" t="s">
        <v>72</v>
      </c>
      <c r="B48" s="14"/>
      <c r="C48" s="14"/>
      <c r="D48" s="20" t="s">
        <v>73</v>
      </c>
      <c r="E48" s="27"/>
      <c r="F48" s="27"/>
      <c r="K48" s="14"/>
      <c r="L48" s="27"/>
    </row>
    <row r="49" spans="1:12" ht="12.75">
      <c r="A49" s="16" t="s">
        <v>74</v>
      </c>
      <c r="B49" s="14" t="s">
        <v>366</v>
      </c>
      <c r="C49" s="14">
        <v>24783</v>
      </c>
      <c r="D49" s="23" t="s">
        <v>75</v>
      </c>
      <c r="E49" s="27"/>
      <c r="F49" s="27"/>
      <c r="K49" s="14">
        <v>23199</v>
      </c>
      <c r="L49" s="27"/>
    </row>
    <row r="50" spans="1:12" ht="38.25">
      <c r="A50" s="16" t="s">
        <v>76</v>
      </c>
      <c r="B50" s="14"/>
      <c r="C50" s="14"/>
      <c r="D50" s="19" t="s">
        <v>55</v>
      </c>
      <c r="E50" s="27" t="s">
        <v>416</v>
      </c>
      <c r="F50" s="27">
        <v>781618.08</v>
      </c>
      <c r="H50">
        <f>1430598.96+330</f>
        <v>1430928.96</v>
      </c>
      <c r="K50" s="14"/>
      <c r="L50" s="27">
        <v>1040202.07</v>
      </c>
    </row>
    <row r="51" spans="1:12" ht="25.5">
      <c r="A51" s="13" t="s">
        <v>77</v>
      </c>
      <c r="B51" s="14" t="s">
        <v>388</v>
      </c>
      <c r="C51" s="14">
        <v>2141172.95</v>
      </c>
      <c r="D51" s="23" t="s">
        <v>57</v>
      </c>
      <c r="E51" s="27" t="s">
        <v>339</v>
      </c>
      <c r="F51" s="27">
        <v>108676</v>
      </c>
      <c r="K51" s="14">
        <v>2063410.62</v>
      </c>
      <c r="L51" s="27">
        <v>120000</v>
      </c>
    </row>
    <row r="52" spans="1:12" ht="51">
      <c r="A52" s="16" t="s">
        <v>78</v>
      </c>
      <c r="B52" s="14"/>
      <c r="C52" s="14"/>
      <c r="D52" s="23" t="s">
        <v>58</v>
      </c>
      <c r="E52" s="27"/>
      <c r="F52" s="27"/>
      <c r="K52" s="14"/>
      <c r="L52" s="27"/>
    </row>
    <row r="53" spans="1:12" ht="38.25">
      <c r="A53" s="17" t="s">
        <v>79</v>
      </c>
      <c r="B53" s="14"/>
      <c r="C53" s="14"/>
      <c r="D53" s="23" t="s">
        <v>59</v>
      </c>
      <c r="E53" s="27"/>
      <c r="F53" s="27"/>
      <c r="K53" s="14"/>
      <c r="L53" s="27"/>
    </row>
    <row r="54" spans="1:12" ht="51">
      <c r="A54" s="21" t="s">
        <v>71</v>
      </c>
      <c r="B54" s="14"/>
      <c r="C54" s="14"/>
      <c r="D54" s="23" t="s">
        <v>80</v>
      </c>
      <c r="E54" s="27" t="s">
        <v>374</v>
      </c>
      <c r="F54" s="27">
        <v>362050.85</v>
      </c>
      <c r="K54" s="14"/>
      <c r="L54" s="27">
        <v>637276.15</v>
      </c>
    </row>
    <row r="55" spans="1:12" ht="25.5">
      <c r="A55" s="21" t="s">
        <v>73</v>
      </c>
      <c r="B55" s="14"/>
      <c r="C55" s="14"/>
      <c r="D55" s="20" t="s">
        <v>71</v>
      </c>
      <c r="E55" s="27" t="s">
        <v>375</v>
      </c>
      <c r="F55" s="27">
        <v>362050.85</v>
      </c>
      <c r="K55" s="14"/>
      <c r="L55" s="27">
        <v>637276.15</v>
      </c>
    </row>
    <row r="56" spans="1:12" ht="25.5">
      <c r="A56" s="28" t="s">
        <v>75</v>
      </c>
      <c r="B56" s="14"/>
      <c r="C56" s="14"/>
      <c r="D56" s="20" t="s">
        <v>73</v>
      </c>
      <c r="E56" s="27"/>
      <c r="F56" s="27"/>
      <c r="K56" s="14"/>
      <c r="L56" s="27"/>
    </row>
    <row r="57" spans="1:12" ht="38.25">
      <c r="A57" s="16" t="s">
        <v>81</v>
      </c>
      <c r="B57" s="14" t="s">
        <v>388</v>
      </c>
      <c r="C57" s="14">
        <v>2141172.95</v>
      </c>
      <c r="D57" s="23" t="s">
        <v>82</v>
      </c>
      <c r="E57" s="27" t="s">
        <v>404</v>
      </c>
      <c r="F57" s="27"/>
      <c r="K57" s="14">
        <v>2063410.62</v>
      </c>
      <c r="L57" s="27"/>
    </row>
    <row r="58" spans="1:12" ht="38.25">
      <c r="A58" s="17" t="s">
        <v>79</v>
      </c>
      <c r="B58" s="14" t="s">
        <v>401</v>
      </c>
      <c r="C58" s="14">
        <v>1752782.32</v>
      </c>
      <c r="D58" s="23" t="s">
        <v>83</v>
      </c>
      <c r="E58" s="27"/>
      <c r="F58" s="27"/>
      <c r="K58" s="14">
        <v>1661482.05</v>
      </c>
      <c r="L58" s="27"/>
    </row>
    <row r="59" spans="1:12" ht="63.75">
      <c r="A59" s="21" t="s">
        <v>71</v>
      </c>
      <c r="B59" s="14" t="s">
        <v>401</v>
      </c>
      <c r="C59" s="14">
        <v>1752782.32</v>
      </c>
      <c r="D59" s="23" t="s">
        <v>84</v>
      </c>
      <c r="E59" s="27" t="s">
        <v>415</v>
      </c>
      <c r="F59" s="27">
        <v>29484.46</v>
      </c>
      <c r="I59">
        <v>69321.87</v>
      </c>
      <c r="K59" s="14">
        <v>1661482.05</v>
      </c>
      <c r="L59" s="27">
        <v>36613.29</v>
      </c>
    </row>
    <row r="60" spans="1:12" ht="25.5">
      <c r="A60" s="21" t="s">
        <v>73</v>
      </c>
      <c r="B60" s="14"/>
      <c r="C60" s="14"/>
      <c r="D60" s="23" t="s">
        <v>85</v>
      </c>
      <c r="E60" s="27"/>
      <c r="F60" s="27"/>
      <c r="I60">
        <v>330</v>
      </c>
      <c r="K60" s="14"/>
      <c r="L60" s="27"/>
    </row>
    <row r="61" spans="1:12" ht="76.5">
      <c r="A61" s="17" t="s">
        <v>86</v>
      </c>
      <c r="B61" s="14" t="s">
        <v>382</v>
      </c>
      <c r="C61" s="14">
        <v>182892.62</v>
      </c>
      <c r="D61" s="23" t="s">
        <v>87</v>
      </c>
      <c r="E61" s="27" t="s">
        <v>371</v>
      </c>
      <c r="F61" s="27">
        <v>281406.77</v>
      </c>
      <c r="I61">
        <f>I60+I59</f>
        <v>69651.87</v>
      </c>
      <c r="K61" s="14">
        <v>89366.9</v>
      </c>
      <c r="L61" s="27">
        <v>246312.63</v>
      </c>
    </row>
    <row r="62" spans="1:12" ht="25.5">
      <c r="A62" s="17" t="s">
        <v>88</v>
      </c>
      <c r="B62" s="14" t="s">
        <v>402</v>
      </c>
      <c r="C62" s="14">
        <v>205498.01</v>
      </c>
      <c r="D62" s="19" t="s">
        <v>89</v>
      </c>
      <c r="E62" s="27" t="s">
        <v>372</v>
      </c>
      <c r="F62" s="27">
        <v>168543.28</v>
      </c>
      <c r="K62" s="14">
        <v>312561.67</v>
      </c>
      <c r="L62" s="27">
        <v>180892.74</v>
      </c>
    </row>
    <row r="63" spans="1:12" ht="25.5">
      <c r="A63" s="17" t="s">
        <v>90</v>
      </c>
      <c r="B63" s="14">
        <v>0</v>
      </c>
      <c r="C63" s="14">
        <v>0</v>
      </c>
      <c r="D63" s="18"/>
      <c r="E63" s="27"/>
      <c r="F63" s="27"/>
      <c r="K63" s="14"/>
      <c r="L63" s="27"/>
    </row>
    <row r="64" spans="1:12" ht="25.5">
      <c r="A64" s="13" t="s">
        <v>91</v>
      </c>
      <c r="B64" s="14" t="s">
        <v>346</v>
      </c>
      <c r="C64" s="14">
        <v>808528.88</v>
      </c>
      <c r="D64" s="18"/>
      <c r="E64" s="27"/>
      <c r="F64" s="27"/>
      <c r="K64" s="14">
        <v>1575938.6</v>
      </c>
      <c r="L64" s="27"/>
    </row>
    <row r="65" spans="1:12" ht="25.5">
      <c r="A65" s="16" t="s">
        <v>92</v>
      </c>
      <c r="B65" s="14" t="s">
        <v>346</v>
      </c>
      <c r="C65" s="14">
        <v>808528.88</v>
      </c>
      <c r="D65" s="18"/>
      <c r="E65" s="27"/>
      <c r="F65" s="27"/>
      <c r="K65" s="14">
        <v>1575938.6</v>
      </c>
      <c r="L65" s="27"/>
    </row>
    <row r="66" spans="1:12" ht="25.5">
      <c r="A66" s="17" t="s">
        <v>48</v>
      </c>
      <c r="B66" s="14"/>
      <c r="C66" s="14"/>
      <c r="D66" s="18"/>
      <c r="E66" s="27"/>
      <c r="F66" s="27"/>
      <c r="K66" s="14"/>
      <c r="L66" s="27"/>
    </row>
    <row r="67" spans="1:12" ht="25.5">
      <c r="A67" s="21" t="s">
        <v>49</v>
      </c>
      <c r="B67" s="14"/>
      <c r="C67" s="14"/>
      <c r="D67" s="18"/>
      <c r="E67" s="27"/>
      <c r="F67" s="27"/>
      <c r="K67" s="14"/>
      <c r="L67" s="27"/>
    </row>
    <row r="68" spans="1:12" ht="25.5">
      <c r="A68" s="21" t="s">
        <v>50</v>
      </c>
      <c r="B68" s="14"/>
      <c r="C68" s="14"/>
      <c r="D68" s="18"/>
      <c r="E68" s="27"/>
      <c r="F68" s="27"/>
      <c r="K68" s="14"/>
      <c r="L68" s="27"/>
    </row>
    <row r="69" spans="1:12" ht="25.5">
      <c r="A69" s="21" t="s">
        <v>52</v>
      </c>
      <c r="B69" s="14"/>
      <c r="C69" s="14"/>
      <c r="D69" s="18"/>
      <c r="E69" s="27"/>
      <c r="F69" s="27"/>
      <c r="K69" s="14"/>
      <c r="L69" s="27"/>
    </row>
    <row r="70" spans="1:12" ht="51">
      <c r="A70" s="21" t="s">
        <v>93</v>
      </c>
      <c r="B70" s="14"/>
      <c r="C70" s="14"/>
      <c r="D70" s="18"/>
      <c r="E70" s="27"/>
      <c r="F70" s="27"/>
      <c r="K70" s="14"/>
      <c r="L70" s="27"/>
    </row>
    <row r="71" spans="1:12" ht="25.5">
      <c r="A71" s="22" t="s">
        <v>56</v>
      </c>
      <c r="B71" s="14"/>
      <c r="C71" s="14"/>
      <c r="D71" s="18"/>
      <c r="E71" s="27"/>
      <c r="F71" s="27"/>
      <c r="K71" s="14"/>
      <c r="L71" s="27"/>
    </row>
    <row r="72" spans="1:12" ht="25.5">
      <c r="A72" s="21" t="s">
        <v>49</v>
      </c>
      <c r="B72" s="14"/>
      <c r="C72" s="14"/>
      <c r="D72" s="18"/>
      <c r="E72" s="27"/>
      <c r="F72" s="27"/>
      <c r="K72" s="14"/>
      <c r="L72" s="27"/>
    </row>
    <row r="73" spans="1:12" ht="25.5">
      <c r="A73" s="21" t="s">
        <v>50</v>
      </c>
      <c r="B73" s="14"/>
      <c r="C73" s="14"/>
      <c r="D73" s="18"/>
      <c r="E73" s="27"/>
      <c r="F73" s="27"/>
      <c r="K73" s="14"/>
      <c r="L73" s="27"/>
    </row>
    <row r="74" spans="1:12" ht="25.5">
      <c r="A74" s="21" t="s">
        <v>52</v>
      </c>
      <c r="B74" s="14"/>
      <c r="C74" s="14"/>
      <c r="D74" s="18"/>
      <c r="E74" s="27"/>
      <c r="F74" s="27"/>
      <c r="K74" s="14"/>
      <c r="L74" s="27"/>
    </row>
    <row r="75" spans="1:12" ht="51">
      <c r="A75" s="21" t="s">
        <v>93</v>
      </c>
      <c r="B75" s="14"/>
      <c r="C75" s="14"/>
      <c r="D75" s="18"/>
      <c r="E75" s="27"/>
      <c r="F75" s="27"/>
      <c r="K75" s="14"/>
      <c r="L75" s="27"/>
    </row>
    <row r="76" spans="1:12" ht="38.25">
      <c r="A76" s="22" t="s">
        <v>94</v>
      </c>
      <c r="B76" s="14" t="s">
        <v>383</v>
      </c>
      <c r="C76" s="14">
        <v>808528.88</v>
      </c>
      <c r="D76" s="18"/>
      <c r="E76" s="27"/>
      <c r="F76" s="27"/>
      <c r="K76" s="14">
        <v>1575938.6</v>
      </c>
      <c r="L76" s="27"/>
    </row>
    <row r="77" spans="1:12" ht="51">
      <c r="A77" s="21" t="s">
        <v>95</v>
      </c>
      <c r="B77" s="14" t="s">
        <v>383</v>
      </c>
      <c r="C77" s="14">
        <v>808528.88</v>
      </c>
      <c r="D77" s="15" t="s">
        <v>96</v>
      </c>
      <c r="E77" s="27" t="s">
        <v>376</v>
      </c>
      <c r="F77" s="27">
        <v>1731965.45</v>
      </c>
      <c r="K77" s="14">
        <v>1575938.6</v>
      </c>
      <c r="L77" s="27">
        <v>1625185.43</v>
      </c>
    </row>
    <row r="78" spans="1:12" ht="25.5">
      <c r="A78" s="21" t="s">
        <v>97</v>
      </c>
      <c r="B78" s="14"/>
      <c r="C78" s="14"/>
      <c r="D78" s="19" t="s">
        <v>98</v>
      </c>
      <c r="E78" s="27"/>
      <c r="F78" s="27"/>
      <c r="K78" s="14"/>
      <c r="L78" s="27"/>
    </row>
    <row r="79" spans="1:12" ht="38.25">
      <c r="A79" s="21" t="s">
        <v>99</v>
      </c>
      <c r="B79" s="14"/>
      <c r="C79" s="14"/>
      <c r="D79" s="19" t="s">
        <v>64</v>
      </c>
      <c r="E79" s="27" t="s">
        <v>376</v>
      </c>
      <c r="F79" s="27">
        <v>1731965.45</v>
      </c>
      <c r="K79" s="14"/>
      <c r="L79" s="27">
        <v>1625185.43</v>
      </c>
    </row>
    <row r="80" spans="1:12" ht="25.5">
      <c r="A80" s="24" t="s">
        <v>100</v>
      </c>
      <c r="B80" s="14"/>
      <c r="C80" s="14"/>
      <c r="D80" s="29" t="s">
        <v>43</v>
      </c>
      <c r="E80" s="27" t="s">
        <v>405</v>
      </c>
      <c r="F80" s="27">
        <v>1653293.45</v>
      </c>
      <c r="K80" s="14"/>
      <c r="L80" s="27">
        <v>1445766.9</v>
      </c>
    </row>
    <row r="81" spans="1:12" ht="38.25">
      <c r="A81" s="25" t="s">
        <v>101</v>
      </c>
      <c r="B81" s="14" t="s">
        <v>403</v>
      </c>
      <c r="C81" s="14">
        <v>35991.98</v>
      </c>
      <c r="D81" s="29" t="s">
        <v>45</v>
      </c>
      <c r="E81" s="27" t="s">
        <v>406</v>
      </c>
      <c r="F81" s="27">
        <v>78672</v>
      </c>
      <c r="K81" s="14">
        <v>27764.12</v>
      </c>
      <c r="L81" s="27">
        <v>179418.53</v>
      </c>
    </row>
    <row r="82" spans="1:12" ht="13.5" thickBot="1">
      <c r="A82" s="30" t="s">
        <v>102</v>
      </c>
      <c r="B82" s="31" t="s">
        <v>408</v>
      </c>
      <c r="C82" s="31">
        <v>17123850.41</v>
      </c>
      <c r="D82" s="11" t="s">
        <v>103</v>
      </c>
      <c r="E82" s="32" t="s">
        <v>409</v>
      </c>
      <c r="F82" s="32">
        <v>17123850.41</v>
      </c>
      <c r="K82" s="31">
        <v>17250199.84</v>
      </c>
      <c r="L82" s="32">
        <v>17250199.84</v>
      </c>
    </row>
    <row r="83" spans="1:6" ht="12.75">
      <c r="A83" s="143" t="s">
        <v>425</v>
      </c>
      <c r="B83" s="145" t="s">
        <v>423</v>
      </c>
      <c r="C83" s="145"/>
      <c r="D83" s="146" t="s">
        <v>425</v>
      </c>
      <c r="E83" s="147" t="s">
        <v>422</v>
      </c>
      <c r="F83" s="148"/>
    </row>
    <row r="84" spans="1:6" ht="12.75">
      <c r="A84" s="144"/>
      <c r="B84" s="145"/>
      <c r="C84" s="145"/>
      <c r="D84" s="147"/>
      <c r="E84" s="147"/>
      <c r="F84" s="148"/>
    </row>
    <row r="85" spans="1:6" ht="12.75">
      <c r="A85" s="144"/>
      <c r="B85" s="145"/>
      <c r="C85" s="145"/>
      <c r="D85" s="147"/>
      <c r="E85" s="147"/>
      <c r="F85" s="148"/>
    </row>
    <row r="86" spans="1:6" ht="12.75">
      <c r="A86" s="144"/>
      <c r="B86" s="145"/>
      <c r="C86" s="145"/>
      <c r="D86" s="147"/>
      <c r="E86" s="147"/>
      <c r="F86" s="148"/>
    </row>
    <row r="87" spans="1:6" ht="12.75">
      <c r="A87" s="144"/>
      <c r="B87" s="145"/>
      <c r="C87" s="145"/>
      <c r="D87" s="147"/>
      <c r="E87" s="147"/>
      <c r="F87" s="148"/>
    </row>
    <row r="88" spans="1:6" ht="12.75">
      <c r="A88" s="122" t="s">
        <v>104</v>
      </c>
      <c r="B88" s="123" t="s">
        <v>105</v>
      </c>
      <c r="C88" s="123"/>
      <c r="D88" s="124" t="s">
        <v>104</v>
      </c>
      <c r="E88" s="125" t="s">
        <v>106</v>
      </c>
      <c r="F88" s="126"/>
    </row>
    <row r="89" spans="1:6" ht="12.75">
      <c r="A89" s="122"/>
      <c r="B89" s="123"/>
      <c r="C89" s="123"/>
      <c r="D89" s="124"/>
      <c r="E89" s="125"/>
      <c r="F89" s="126"/>
    </row>
    <row r="90" spans="1:6" ht="13.5" thickBot="1">
      <c r="A90" s="33"/>
      <c r="B90" s="34"/>
      <c r="C90" s="35"/>
      <c r="D90" s="35"/>
      <c r="E90" s="35"/>
      <c r="F90" s="36"/>
    </row>
  </sheetData>
  <mergeCells count="11">
    <mergeCell ref="A1:A5"/>
    <mergeCell ref="B1:D5"/>
    <mergeCell ref="E1:F5"/>
    <mergeCell ref="A83:A87"/>
    <mergeCell ref="B83:C87"/>
    <mergeCell ref="D83:D87"/>
    <mergeCell ref="E83:F87"/>
    <mergeCell ref="A88:A89"/>
    <mergeCell ref="B88:C89"/>
    <mergeCell ref="D88:D89"/>
    <mergeCell ref="E88:F89"/>
  </mergeCells>
  <printOptions/>
  <pageMargins left="0.75" right="0.34" top="0.51" bottom="0.51" header="0.5" footer="0.5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76"/>
  <sheetViews>
    <sheetView workbookViewId="0" topLeftCell="A39">
      <selection activeCell="A4" sqref="A4:C72"/>
    </sheetView>
  </sheetViews>
  <sheetFormatPr defaultColWidth="9.00390625" defaultRowHeight="12.75"/>
  <cols>
    <col min="1" max="1" width="63.375" style="0" customWidth="1"/>
    <col min="2" max="2" width="14.875" style="0" customWidth="1"/>
    <col min="3" max="4" width="13.75390625" style="0" customWidth="1"/>
    <col min="5" max="5" width="14.25390625" style="0" customWidth="1"/>
    <col min="6" max="7" width="11.625" style="0" customWidth="1"/>
    <col min="9" max="9" width="13.375" style="0" customWidth="1"/>
  </cols>
  <sheetData>
    <row r="3" ht="12.75">
      <c r="M3">
        <v>68619.04</v>
      </c>
    </row>
    <row r="4" spans="1:13" ht="12.75">
      <c r="A4" s="80" t="s">
        <v>222</v>
      </c>
      <c r="B4" s="78"/>
      <c r="C4" s="78"/>
      <c r="K4">
        <v>37365.89</v>
      </c>
      <c r="M4">
        <v>35991.98</v>
      </c>
    </row>
    <row r="5" spans="11:13" ht="12.75">
      <c r="K5">
        <v>1635060.2</v>
      </c>
      <c r="M5">
        <f>M3-M4</f>
        <v>32627.05999999999</v>
      </c>
    </row>
    <row r="6" spans="1:12" ht="12.75">
      <c r="A6" s="151" t="s">
        <v>223</v>
      </c>
      <c r="B6" s="151"/>
      <c r="C6" s="151"/>
      <c r="K6">
        <v>60778.21</v>
      </c>
      <c r="L6">
        <f>M5+148879.72</f>
        <v>181506.78</v>
      </c>
    </row>
    <row r="7" spans="1:11" ht="12.75">
      <c r="A7" s="151"/>
      <c r="B7" s="151"/>
      <c r="C7" s="151"/>
      <c r="K7">
        <v>-216882.85</v>
      </c>
    </row>
    <row r="8" spans="1:12" ht="12.75">
      <c r="A8" s="151"/>
      <c r="B8" s="151"/>
      <c r="C8" s="151"/>
      <c r="K8">
        <v>-62581.29</v>
      </c>
      <c r="L8">
        <f>771308.09-M5</f>
        <v>738681.03</v>
      </c>
    </row>
    <row r="9" spans="1:11" ht="13.5" thickBot="1">
      <c r="A9" s="152"/>
      <c r="B9" s="152"/>
      <c r="C9" s="152"/>
      <c r="F9">
        <f>1617965.71-483385</f>
        <v>1134580.71</v>
      </c>
      <c r="K9">
        <v>404106.52</v>
      </c>
    </row>
    <row r="10" spans="1:11" ht="12.75">
      <c r="A10" s="153"/>
      <c r="B10" s="155">
        <v>2007</v>
      </c>
      <c r="C10" s="149">
        <v>2006</v>
      </c>
      <c r="F10">
        <f>950161.36-108676</f>
        <v>841485.36</v>
      </c>
      <c r="G10">
        <v>1635060.2</v>
      </c>
      <c r="I10" s="149">
        <v>2005</v>
      </c>
      <c r="K10">
        <v>274168.67</v>
      </c>
    </row>
    <row r="11" spans="1:12" ht="12.75">
      <c r="A11" s="154"/>
      <c r="B11" s="156"/>
      <c r="C11" s="150"/>
      <c r="F11">
        <f>F10-F9</f>
        <v>-293095.35</v>
      </c>
      <c r="G11">
        <v>60778.21</v>
      </c>
      <c r="I11" s="150"/>
      <c r="K11">
        <v>-148879.72</v>
      </c>
      <c r="L11">
        <f>1731965.45-1583085.73</f>
        <v>148879.71999999997</v>
      </c>
    </row>
    <row r="12" spans="1:11" ht="12.75">
      <c r="A12" s="81" t="s">
        <v>224</v>
      </c>
      <c r="B12" s="82"/>
      <c r="C12" s="82"/>
      <c r="E12">
        <v>28778.92</v>
      </c>
      <c r="G12">
        <v>-208785.32</v>
      </c>
      <c r="I12" s="82"/>
      <c r="K12">
        <f>SUM(K4:K11)</f>
        <v>1983135.6299999997</v>
      </c>
    </row>
    <row r="13" spans="1:12" ht="12.75">
      <c r="A13" s="83" t="s">
        <v>225</v>
      </c>
      <c r="B13" s="84">
        <v>28778.92</v>
      </c>
      <c r="C13" s="84">
        <v>32402.21</v>
      </c>
      <c r="E13">
        <v>1635060.2</v>
      </c>
      <c r="F13">
        <f>-68876.04+35991.98</f>
        <v>-32884.05999999999</v>
      </c>
      <c r="G13">
        <v>-62581.29</v>
      </c>
      <c r="I13" s="84">
        <v>40661.16</v>
      </c>
      <c r="K13">
        <v>1211827.54</v>
      </c>
      <c r="L13">
        <v>923297.96</v>
      </c>
    </row>
    <row r="14" spans="1:12" ht="12.75">
      <c r="A14" s="83" t="s">
        <v>226</v>
      </c>
      <c r="B14" s="84">
        <v>1433947.09</v>
      </c>
      <c r="C14" s="84">
        <v>61573.8</v>
      </c>
      <c r="E14">
        <v>60778.21</v>
      </c>
      <c r="F14">
        <f>1731965.45-1583085.73</f>
        <v>148879.71999999997</v>
      </c>
      <c r="G14">
        <v>491165.14</v>
      </c>
      <c r="I14" s="84"/>
      <c r="K14">
        <f>K13-K12</f>
        <v>-771308.0899999996</v>
      </c>
      <c r="L14">
        <v>706415.11</v>
      </c>
    </row>
    <row r="15" spans="1:12" ht="12.75">
      <c r="A15" s="85" t="s">
        <v>227</v>
      </c>
      <c r="B15" s="84">
        <v>1635060.2</v>
      </c>
      <c r="C15" s="84">
        <v>1599789.5</v>
      </c>
      <c r="E15">
        <f>F21</f>
        <v>-208785.31999999995</v>
      </c>
      <c r="F15">
        <f>F14-F13</f>
        <v>181763.77999999997</v>
      </c>
      <c r="G15">
        <v>293095.35</v>
      </c>
      <c r="I15" s="84">
        <v>1498291.91</v>
      </c>
      <c r="L15">
        <f>L13-L14</f>
        <v>216882.84999999998</v>
      </c>
    </row>
    <row r="16" spans="1:11" ht="12.75">
      <c r="A16" s="85" t="s">
        <v>228</v>
      </c>
      <c r="B16" s="84"/>
      <c r="C16" s="84"/>
      <c r="E16">
        <v>-62581.29</v>
      </c>
      <c r="G16">
        <v>-181163.78</v>
      </c>
      <c r="I16" s="84"/>
      <c r="K16">
        <f>706415.11-923297.96</f>
        <v>-216882.84999999998</v>
      </c>
    </row>
    <row r="17" spans="1:9" ht="12.75">
      <c r="A17" s="85" t="s">
        <v>229</v>
      </c>
      <c r="B17" s="84">
        <v>60778.21</v>
      </c>
      <c r="C17" s="84">
        <v>27186.27</v>
      </c>
      <c r="E17">
        <v>491165.14</v>
      </c>
      <c r="G17">
        <v>-593621.42</v>
      </c>
      <c r="I17" s="84">
        <v>26334.9</v>
      </c>
    </row>
    <row r="18" spans="1:12" ht="12.75">
      <c r="A18" s="85" t="s">
        <v>230</v>
      </c>
      <c r="B18" s="84"/>
      <c r="C18" s="84"/>
      <c r="E18">
        <v>293095.35</v>
      </c>
      <c r="G18">
        <f>SUM(G10:G17)</f>
        <v>1433947.0899999999</v>
      </c>
      <c r="I18" s="84"/>
      <c r="K18">
        <f>1583085.73-1731965.45</f>
        <v>-148879.71999999997</v>
      </c>
      <c r="L18">
        <f>1650007.81-2141172.95</f>
        <v>-491165.14000000013</v>
      </c>
    </row>
    <row r="19" spans="1:9" ht="12.75">
      <c r="A19" s="85" t="s">
        <v>231</v>
      </c>
      <c r="B19" s="86">
        <v>208785.32</v>
      </c>
      <c r="C19" s="84">
        <v>-75454.3</v>
      </c>
      <c r="E19">
        <v>-181763.78</v>
      </c>
      <c r="F19">
        <v>714512.64</v>
      </c>
      <c r="G19">
        <f>G18+28778.92</f>
        <v>1462726.0099999998</v>
      </c>
      <c r="I19" s="84">
        <v>-129731.37</v>
      </c>
    </row>
    <row r="20" spans="1:11" ht="12.75">
      <c r="A20" s="85" t="s">
        <v>232</v>
      </c>
      <c r="B20" s="86">
        <v>62581.29</v>
      </c>
      <c r="C20" s="84">
        <v>-64912.46</v>
      </c>
      <c r="E20">
        <f>SUM(E12:E19)</f>
        <v>2055747.43</v>
      </c>
      <c r="F20">
        <v>923297.96</v>
      </c>
      <c r="I20" s="84">
        <v>90620.55</v>
      </c>
      <c r="K20">
        <f>444841.09-382259.8</f>
        <v>62581.29000000004</v>
      </c>
    </row>
    <row r="21" spans="1:12" ht="12.75">
      <c r="A21" s="85" t="s">
        <v>233</v>
      </c>
      <c r="B21" s="112">
        <v>491165.14</v>
      </c>
      <c r="C21" s="86">
        <v>77762.33</v>
      </c>
      <c r="E21">
        <f>E20-E22</f>
        <v>593021.4200000002</v>
      </c>
      <c r="F21">
        <f>F19-F20</f>
        <v>-208785.31999999995</v>
      </c>
      <c r="G21">
        <v>1599789.5</v>
      </c>
      <c r="I21" s="84">
        <v>214917.82</v>
      </c>
      <c r="K21">
        <f>1650007.81-2141172.95</f>
        <v>-491165.14000000013</v>
      </c>
      <c r="L21">
        <f>1617532.51-483385</f>
        <v>1134147.51</v>
      </c>
    </row>
    <row r="22" spans="1:12" ht="12.75">
      <c r="A22" s="85" t="s">
        <v>234</v>
      </c>
      <c r="B22" s="112">
        <v>293095.35</v>
      </c>
      <c r="C22" s="86">
        <v>78716.7</v>
      </c>
      <c r="E22">
        <f>E30</f>
        <v>1462726.0099999998</v>
      </c>
      <c r="F22">
        <v>444841.09</v>
      </c>
      <c r="G22">
        <v>27186.27</v>
      </c>
      <c r="I22" s="84">
        <v>-441219.19</v>
      </c>
      <c r="K22">
        <f>1430495.75-483385</f>
        <v>947110.75</v>
      </c>
      <c r="L22">
        <f>950161.36-108676</f>
        <v>841485.36</v>
      </c>
    </row>
    <row r="23" spans="1:12" ht="12.75">
      <c r="A23" s="85" t="s">
        <v>235</v>
      </c>
      <c r="B23" s="86">
        <v>181763.78</v>
      </c>
      <c r="C23" s="84">
        <v>98552.16</v>
      </c>
      <c r="E23">
        <f>E20-E21</f>
        <v>1462726.0099999998</v>
      </c>
      <c r="F23">
        <v>382259.8</v>
      </c>
      <c r="G23">
        <v>-75454.3</v>
      </c>
      <c r="I23" s="84">
        <v>30042.4</v>
      </c>
      <c r="K23">
        <f>781618.08-108676</f>
        <v>672942.08</v>
      </c>
      <c r="L23">
        <f>L21-L22</f>
        <v>292662.15</v>
      </c>
    </row>
    <row r="24" spans="1:11" ht="12.75">
      <c r="A24" s="85" t="s">
        <v>236</v>
      </c>
      <c r="B24" s="86">
        <v>593021.42</v>
      </c>
      <c r="C24" s="86">
        <v>1367108.34</v>
      </c>
      <c r="F24">
        <f>F23-F22</f>
        <v>-62581.29000000004</v>
      </c>
      <c r="G24">
        <v>-64912.46</v>
      </c>
      <c r="I24" s="84">
        <v>-598948.15</v>
      </c>
      <c r="K24">
        <f>K22-K23</f>
        <v>274168.67000000004</v>
      </c>
    </row>
    <row r="25" spans="1:9" ht="12.75">
      <c r="A25" s="83" t="s">
        <v>237</v>
      </c>
      <c r="B25" s="84">
        <v>1462726.01</v>
      </c>
      <c r="C25" s="84">
        <v>93976.01</v>
      </c>
      <c r="F25">
        <v>1650007.81</v>
      </c>
      <c r="G25">
        <v>-77762.33</v>
      </c>
      <c r="I25" s="84">
        <v>730970.03</v>
      </c>
    </row>
    <row r="26" spans="1:11" ht="12.75">
      <c r="A26" s="81" t="s">
        <v>238</v>
      </c>
      <c r="B26" s="84"/>
      <c r="C26" s="84"/>
      <c r="F26">
        <v>2141172.95</v>
      </c>
      <c r="G26">
        <v>-78716.7</v>
      </c>
      <c r="I26" s="84"/>
      <c r="K26">
        <v>3086803.29</v>
      </c>
    </row>
    <row r="27" spans="1:12" ht="12.75">
      <c r="A27" s="83" t="s">
        <v>239</v>
      </c>
      <c r="B27" s="84">
        <v>190.24</v>
      </c>
      <c r="C27" s="84">
        <v>6519.6</v>
      </c>
      <c r="E27">
        <v>1395.04</v>
      </c>
      <c r="F27">
        <f>F26-F25</f>
        <v>491165.14000000013</v>
      </c>
      <c r="G27">
        <v>98552.16</v>
      </c>
      <c r="I27" s="84"/>
      <c r="K27">
        <v>-2274162.25</v>
      </c>
      <c r="L27">
        <v>37365.89</v>
      </c>
    </row>
    <row r="28" spans="1:12" ht="12.75">
      <c r="A28" s="85" t="s">
        <v>240</v>
      </c>
      <c r="B28" s="84">
        <v>190.24</v>
      </c>
      <c r="C28" s="84">
        <v>6519.6</v>
      </c>
      <c r="E28">
        <v>190.24</v>
      </c>
      <c r="G28">
        <v>-1367108.34</v>
      </c>
      <c r="I28" s="84"/>
      <c r="K28">
        <v>1689881.42</v>
      </c>
      <c r="L28">
        <v>1635060.2</v>
      </c>
    </row>
    <row r="29" spans="1:12" ht="12.75">
      <c r="A29" s="85" t="s">
        <v>241</v>
      </c>
      <c r="B29" s="84"/>
      <c r="C29" s="84"/>
      <c r="G29">
        <f>SUM(G21:G28)</f>
        <v>61573.799999999814</v>
      </c>
      <c r="I29" s="84"/>
      <c r="K29">
        <f>SUM(K26:K28)</f>
        <v>2502522.46</v>
      </c>
      <c r="L29">
        <v>60778.21</v>
      </c>
    </row>
    <row r="30" spans="1:12" ht="12.75">
      <c r="A30" s="85" t="s">
        <v>242</v>
      </c>
      <c r="B30" s="84"/>
      <c r="C30" s="84"/>
      <c r="E30">
        <f>E55</f>
        <v>1462726.0099999998</v>
      </c>
      <c r="G30">
        <f>G29+32402.21</f>
        <v>93976.0099999998</v>
      </c>
      <c r="I30" s="84"/>
      <c r="K30">
        <v>808528.88</v>
      </c>
      <c r="L30">
        <v>-216882.85</v>
      </c>
    </row>
    <row r="31" spans="1:12" ht="12.75">
      <c r="A31" s="87" t="s">
        <v>48</v>
      </c>
      <c r="B31" s="84"/>
      <c r="C31" s="84"/>
      <c r="I31" s="84"/>
      <c r="K31">
        <f>K29+K30</f>
        <v>3311051.34</v>
      </c>
      <c r="L31">
        <v>-62581.29</v>
      </c>
    </row>
    <row r="32" spans="1:12" ht="12.75">
      <c r="A32" s="87" t="s">
        <v>56</v>
      </c>
      <c r="B32" s="84"/>
      <c r="C32" s="84"/>
      <c r="I32" s="84"/>
      <c r="L32">
        <v>491165.14</v>
      </c>
    </row>
    <row r="33" spans="1:12" ht="12.75">
      <c r="A33" s="88" t="s">
        <v>243</v>
      </c>
      <c r="B33" s="84"/>
      <c r="C33" s="84"/>
      <c r="I33" s="84"/>
      <c r="K33">
        <v>1436075.59</v>
      </c>
      <c r="L33">
        <v>292662.15</v>
      </c>
    </row>
    <row r="34" spans="1:12" ht="12.75">
      <c r="A34" s="88" t="s">
        <v>244</v>
      </c>
      <c r="B34" s="84"/>
      <c r="C34" s="84"/>
      <c r="I34" s="84"/>
      <c r="K34">
        <f>K33-K30</f>
        <v>627546.7100000001</v>
      </c>
      <c r="L34">
        <v>-181506.78</v>
      </c>
    </row>
    <row r="35" spans="1:12" ht="12.75">
      <c r="A35" s="88" t="s">
        <v>245</v>
      </c>
      <c r="B35" s="84"/>
      <c r="C35" s="84"/>
      <c r="I35" s="84"/>
      <c r="L35">
        <f>SUM(L27:L34)</f>
        <v>2056060.6699999997</v>
      </c>
    </row>
    <row r="36" spans="1:12" ht="12.75">
      <c r="A36" s="88" t="s">
        <v>246</v>
      </c>
      <c r="B36" s="84"/>
      <c r="C36" s="84"/>
      <c r="I36" s="84"/>
      <c r="L36">
        <v>1211827.54</v>
      </c>
    </row>
    <row r="37" spans="1:12" ht="12.75">
      <c r="A37" s="88" t="s">
        <v>247</v>
      </c>
      <c r="B37" s="84"/>
      <c r="C37" s="84"/>
      <c r="I37" s="84"/>
      <c r="L37">
        <f>L35-L36</f>
        <v>844233.1299999997</v>
      </c>
    </row>
    <row r="38" spans="1:9" ht="12.75">
      <c r="A38" s="89" t="s">
        <v>248</v>
      </c>
      <c r="B38" s="84"/>
      <c r="C38" s="84"/>
      <c r="I38" s="84"/>
    </row>
    <row r="39" spans="1:12" ht="12.75">
      <c r="A39" s="90" t="s">
        <v>249</v>
      </c>
      <c r="B39" s="84">
        <f>B40</f>
        <v>2275557.29</v>
      </c>
      <c r="C39" s="84">
        <v>1665927.09</v>
      </c>
      <c r="I39" s="84"/>
      <c r="K39">
        <f>K27</f>
        <v>-2274162.25</v>
      </c>
      <c r="L39">
        <f>L35-L37</f>
        <v>1211827.54</v>
      </c>
    </row>
    <row r="40" spans="1:11" ht="12.75">
      <c r="A40" s="89" t="s">
        <v>250</v>
      </c>
      <c r="B40" s="84">
        <f>1500+2274057.29</f>
        <v>2275557.29</v>
      </c>
      <c r="C40" s="84">
        <v>1665927.09</v>
      </c>
      <c r="I40" s="84">
        <v>547858.37</v>
      </c>
      <c r="K40">
        <f>K28</f>
        <v>1689881.42</v>
      </c>
    </row>
    <row r="41" spans="1:11" ht="12.75">
      <c r="A41" s="89" t="s">
        <v>251</v>
      </c>
      <c r="B41" s="84">
        <v>0</v>
      </c>
      <c r="C41" s="84">
        <v>0</v>
      </c>
      <c r="I41" s="84">
        <v>23990</v>
      </c>
      <c r="K41">
        <f>SUM(K39:K40)</f>
        <v>-584280.8300000001</v>
      </c>
    </row>
    <row r="42" spans="1:11" ht="12.75">
      <c r="A42" s="89" t="s">
        <v>252</v>
      </c>
      <c r="B42" s="84"/>
      <c r="C42" s="84"/>
      <c r="I42" s="84"/>
      <c r="K42">
        <f>K30</f>
        <v>808528.88</v>
      </c>
    </row>
    <row r="43" spans="1:11" ht="12.75">
      <c r="A43" s="91" t="s">
        <v>48</v>
      </c>
      <c r="B43" s="84"/>
      <c r="C43" s="84"/>
      <c r="I43" s="84"/>
      <c r="K43">
        <f>K41+K42</f>
        <v>224248.04999999993</v>
      </c>
    </row>
    <row r="44" spans="1:11" ht="12.75">
      <c r="A44" s="91" t="s">
        <v>56</v>
      </c>
      <c r="B44" s="84"/>
      <c r="C44" s="84"/>
      <c r="I44" s="84"/>
      <c r="K44">
        <f>K33</f>
        <v>1436075.59</v>
      </c>
    </row>
    <row r="45" spans="1:11" ht="12.75">
      <c r="A45" s="88" t="s">
        <v>253</v>
      </c>
      <c r="B45" s="84"/>
      <c r="C45" s="84"/>
      <c r="E45" s="114"/>
      <c r="I45" s="84"/>
      <c r="K45" s="114">
        <f>K44-K43</f>
        <v>1211827.54</v>
      </c>
    </row>
    <row r="46" spans="1:9" ht="12.75">
      <c r="A46" s="88" t="s">
        <v>254</v>
      </c>
      <c r="B46" s="84"/>
      <c r="C46" s="84"/>
      <c r="I46" s="84"/>
    </row>
    <row r="47" spans="1:9" ht="12.75">
      <c r="A47" s="89" t="s">
        <v>255</v>
      </c>
      <c r="B47" s="84">
        <v>0</v>
      </c>
      <c r="C47" s="84">
        <v>0</v>
      </c>
      <c r="I47" s="84">
        <v>523868.37</v>
      </c>
    </row>
    <row r="48" spans="1:11" ht="12.75">
      <c r="A48" s="90" t="s">
        <v>256</v>
      </c>
      <c r="B48" s="86">
        <f>B39-B27</f>
        <v>2275367.05</v>
      </c>
      <c r="C48" s="84">
        <v>-1659407.49</v>
      </c>
      <c r="E48">
        <v>-2275367.05</v>
      </c>
      <c r="I48" s="84">
        <v>-547858.37</v>
      </c>
      <c r="K48">
        <f>K39+K40+K42+K45</f>
        <v>1436075.5899999999</v>
      </c>
    </row>
    <row r="49" spans="1:9" ht="12.75">
      <c r="A49" s="92" t="s">
        <v>257</v>
      </c>
      <c r="B49" s="84"/>
      <c r="C49" s="84"/>
      <c r="E49">
        <v>1440187.75</v>
      </c>
      <c r="F49">
        <v>1213032.34</v>
      </c>
      <c r="I49" s="84"/>
    </row>
    <row r="50" spans="1:9" ht="12.75">
      <c r="A50" s="90" t="s">
        <v>239</v>
      </c>
      <c r="B50" s="84">
        <f>B52+B54</f>
        <v>1689881.42</v>
      </c>
      <c r="C50" s="84">
        <f>C52+C54</f>
        <v>922618.16</v>
      </c>
      <c r="E50">
        <f>SUM(E48:E49)</f>
        <v>-835179.2999999998</v>
      </c>
      <c r="F50">
        <f>E53</f>
        <v>0</v>
      </c>
      <c r="I50" s="84">
        <v>552803.72</v>
      </c>
    </row>
    <row r="51" spans="1:9" ht="12.75">
      <c r="A51" s="89" t="s">
        <v>258</v>
      </c>
      <c r="B51" s="84"/>
      <c r="C51" s="84"/>
      <c r="E51">
        <v>627546.71</v>
      </c>
      <c r="F51">
        <f>E54</f>
        <v>-2275367.05</v>
      </c>
      <c r="I51" s="84"/>
    </row>
    <row r="52" spans="1:11" ht="12.75">
      <c r="A52" s="89" t="s">
        <v>259</v>
      </c>
      <c r="B52" s="84">
        <v>1424850</v>
      </c>
      <c r="C52" s="84">
        <v>224790</v>
      </c>
      <c r="E52">
        <f>E51-E50</f>
        <v>1462726.0099999998</v>
      </c>
      <c r="F52">
        <f>SUM(F49:F51)</f>
        <v>-1062334.7099999997</v>
      </c>
      <c r="I52" s="84"/>
      <c r="K52">
        <f>1455289+194351-224790</f>
        <v>1424850</v>
      </c>
    </row>
    <row r="53" spans="1:9" ht="12.75">
      <c r="A53" s="89" t="s">
        <v>260</v>
      </c>
      <c r="I53" s="84"/>
    </row>
    <row r="54" spans="1:11" ht="12.75">
      <c r="A54" s="89" t="s">
        <v>261</v>
      </c>
      <c r="B54" s="84">
        <v>265031.42</v>
      </c>
      <c r="C54" s="84">
        <v>697828.16</v>
      </c>
      <c r="E54">
        <v>-2275367.05</v>
      </c>
      <c r="I54" s="84">
        <v>552803.72</v>
      </c>
      <c r="K54">
        <f>250000+15031.42</f>
        <v>265031.42</v>
      </c>
    </row>
    <row r="55" spans="1:12" ht="12.75">
      <c r="A55" s="90" t="s">
        <v>249</v>
      </c>
      <c r="B55" s="84">
        <f>B59+B63</f>
        <v>249693.66999999998</v>
      </c>
      <c r="C55" s="84">
        <v>124596.4</v>
      </c>
      <c r="E55">
        <f>E52</f>
        <v>1462726.0099999998</v>
      </c>
      <c r="I55" s="84">
        <v>293611.23</v>
      </c>
      <c r="K55">
        <v>2274162.25</v>
      </c>
      <c r="L55" t="s">
        <v>386</v>
      </c>
    </row>
    <row r="56" spans="1:12" ht="12.75">
      <c r="A56" s="89" t="s">
        <v>262</v>
      </c>
      <c r="B56" s="84"/>
      <c r="C56" s="84"/>
      <c r="E56" s="111">
        <f>E49</f>
        <v>1440187.75</v>
      </c>
      <c r="I56" s="84"/>
      <c r="K56" s="111">
        <f>H50-H55</f>
        <v>0</v>
      </c>
      <c r="L56" t="s">
        <v>387</v>
      </c>
    </row>
    <row r="57" spans="1:11" ht="12.75">
      <c r="A57" s="89" t="s">
        <v>263</v>
      </c>
      <c r="B57" s="84"/>
      <c r="C57" s="84"/>
      <c r="E57" s="113">
        <f>SUM(E54:E56)</f>
        <v>627546.71</v>
      </c>
      <c r="I57" s="84"/>
      <c r="K57" s="113">
        <v>808528.88</v>
      </c>
    </row>
    <row r="58" spans="1:9" ht="12.75">
      <c r="A58" s="89" t="s">
        <v>264</v>
      </c>
      <c r="B58" s="84"/>
      <c r="C58" s="84"/>
      <c r="I58" s="84"/>
    </row>
    <row r="59" spans="1:11" ht="12.75">
      <c r="A59" s="89" t="s">
        <v>265</v>
      </c>
      <c r="B59" s="84">
        <v>224351</v>
      </c>
      <c r="C59" s="84">
        <v>120000</v>
      </c>
      <c r="I59" s="84">
        <v>272640</v>
      </c>
      <c r="K59">
        <f>SUM(K55:K57)</f>
        <v>3082691.13</v>
      </c>
    </row>
    <row r="60" spans="1:11" ht="12.75">
      <c r="A60" s="89" t="s">
        <v>266</v>
      </c>
      <c r="B60" s="84"/>
      <c r="C60" s="84"/>
      <c r="I60" s="84"/>
      <c r="K60">
        <v>1436075.59</v>
      </c>
    </row>
    <row r="61" spans="1:11" ht="12.75">
      <c r="A61" s="89" t="s">
        <v>267</v>
      </c>
      <c r="B61" s="84"/>
      <c r="C61" s="84"/>
      <c r="I61" s="84"/>
      <c r="K61">
        <f>K59-K60</f>
        <v>1646615.5399999998</v>
      </c>
    </row>
    <row r="62" spans="1:9" ht="12.75">
      <c r="A62" s="89" t="s">
        <v>268</v>
      </c>
      <c r="B62" s="84"/>
      <c r="C62" s="84"/>
      <c r="I62" s="84"/>
    </row>
    <row r="63" spans="1:9" ht="12.75">
      <c r="A63" s="85" t="s">
        <v>269</v>
      </c>
      <c r="B63" s="84">
        <v>25342.67</v>
      </c>
      <c r="C63" s="84">
        <v>4596.4</v>
      </c>
      <c r="I63" s="84">
        <v>20971.23</v>
      </c>
    </row>
    <row r="64" spans="1:11" ht="12.75">
      <c r="A64" s="85" t="s">
        <v>270</v>
      </c>
      <c r="B64" s="84"/>
      <c r="C64" s="84"/>
      <c r="I64" s="84"/>
      <c r="K64">
        <f>K45+K40+K39</f>
        <v>627546.71</v>
      </c>
    </row>
    <row r="65" spans="1:9" ht="12.75">
      <c r="A65" s="90" t="s">
        <v>271</v>
      </c>
      <c r="B65" s="84">
        <f>B50-B55</f>
        <v>1440187.75</v>
      </c>
      <c r="C65" s="84">
        <f>C50-C55</f>
        <v>798021.76</v>
      </c>
      <c r="I65" s="84">
        <v>259192.49</v>
      </c>
    </row>
    <row r="66" spans="1:9" ht="12.75">
      <c r="A66" s="92" t="s">
        <v>272</v>
      </c>
      <c r="B66" s="84"/>
      <c r="C66" s="84"/>
      <c r="I66" s="84"/>
    </row>
    <row r="67" spans="1:9" ht="12.75">
      <c r="A67" s="92" t="s">
        <v>273</v>
      </c>
      <c r="B67" s="84">
        <f>B70-B69</f>
        <v>627546.7100000001</v>
      </c>
      <c r="C67" s="84">
        <v>-767409.72</v>
      </c>
      <c r="I67" s="84">
        <v>442304.15</v>
      </c>
    </row>
    <row r="68" spans="1:9" ht="12.75">
      <c r="A68" s="88" t="s">
        <v>274</v>
      </c>
      <c r="B68" s="84"/>
      <c r="C68" s="84"/>
      <c r="I68" s="84"/>
    </row>
    <row r="69" spans="1:9" ht="12.75">
      <c r="A69" s="92" t="s">
        <v>275</v>
      </c>
      <c r="B69" s="84">
        <f>C70</f>
        <v>808528.88</v>
      </c>
      <c r="C69" s="84">
        <v>1575938.6</v>
      </c>
      <c r="I69" s="84">
        <v>1133634.45</v>
      </c>
    </row>
    <row r="70" spans="1:9" ht="12.75">
      <c r="A70" s="92" t="s">
        <v>276</v>
      </c>
      <c r="B70" s="93">
        <v>1436075.59</v>
      </c>
      <c r="C70" s="93">
        <v>808528.88</v>
      </c>
      <c r="I70" s="84">
        <v>1575938.6</v>
      </c>
    </row>
    <row r="71" spans="1:9" ht="13.5" thickBot="1">
      <c r="A71" s="94" t="s">
        <v>277</v>
      </c>
      <c r="B71" s="95"/>
      <c r="C71" s="95"/>
      <c r="I71" s="95"/>
    </row>
    <row r="72" ht="13.5" thickBot="1">
      <c r="I72" s="95"/>
    </row>
    <row r="75" spans="1:3" ht="12.75">
      <c r="A75" t="s">
        <v>278</v>
      </c>
      <c r="B75" s="120"/>
      <c r="C75" s="120"/>
    </row>
    <row r="76" spans="2:3" ht="12.75">
      <c r="B76" s="120" t="s">
        <v>221</v>
      </c>
      <c r="C76" s="120"/>
    </row>
  </sheetData>
  <mergeCells count="7">
    <mergeCell ref="I10:I11"/>
    <mergeCell ref="B75:C75"/>
    <mergeCell ref="B76:C76"/>
    <mergeCell ref="A6:C9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83"/>
  <sheetViews>
    <sheetView workbookViewId="0" topLeftCell="A46">
      <selection activeCell="A4" sqref="A4:C76"/>
    </sheetView>
  </sheetViews>
  <sheetFormatPr defaultColWidth="9.00390625" defaultRowHeight="12.75"/>
  <cols>
    <col min="1" max="1" width="87.375" style="0" customWidth="1"/>
    <col min="2" max="2" width="18.25390625" style="0" customWidth="1"/>
    <col min="3" max="3" width="17.125" style="0" customWidth="1"/>
    <col min="11" max="11" width="15.875" style="0" customWidth="1"/>
  </cols>
  <sheetData>
    <row r="5" spans="1:3" ht="12.75">
      <c r="A5" s="80" t="s">
        <v>222</v>
      </c>
      <c r="B5" s="78"/>
      <c r="C5" s="78"/>
    </row>
    <row r="7" spans="1:3" ht="12.75">
      <c r="A7" s="151" t="s">
        <v>279</v>
      </c>
      <c r="B7" s="151"/>
      <c r="C7" s="151"/>
    </row>
    <row r="8" spans="1:3" ht="12.75">
      <c r="A8" s="151"/>
      <c r="B8" s="151"/>
      <c r="C8" s="151"/>
    </row>
    <row r="9" spans="1:3" ht="12.75">
      <c r="A9" s="151"/>
      <c r="B9" s="151"/>
      <c r="C9" s="151"/>
    </row>
    <row r="10" spans="1:3" ht="13.5" thickBot="1">
      <c r="A10" s="158"/>
      <c r="B10" s="158"/>
      <c r="C10" s="158"/>
    </row>
    <row r="11" spans="1:3" ht="12.75">
      <c r="A11" s="153"/>
      <c r="B11" s="155">
        <v>2007</v>
      </c>
      <c r="C11" s="149">
        <v>2006</v>
      </c>
    </row>
    <row r="12" spans="1:11" ht="12.75">
      <c r="A12" s="154"/>
      <c r="B12" s="156"/>
      <c r="C12" s="150"/>
      <c r="K12">
        <v>2005</v>
      </c>
    </row>
    <row r="13" spans="1:11" ht="12.75">
      <c r="A13" s="96" t="s">
        <v>280</v>
      </c>
      <c r="B13" s="84">
        <v>13372311.64</v>
      </c>
      <c r="C13" s="84">
        <v>13375167.34</v>
      </c>
      <c r="K13" s="84">
        <v>12631391.19</v>
      </c>
    </row>
    <row r="14" spans="1:11" ht="12.75">
      <c r="A14" s="97" t="s">
        <v>281</v>
      </c>
      <c r="B14" s="84"/>
      <c r="C14" s="84"/>
      <c r="K14" s="84"/>
    </row>
    <row r="15" spans="1:11" ht="12.75">
      <c r="A15" s="96" t="s">
        <v>282</v>
      </c>
      <c r="B15" s="84">
        <v>13339909.43</v>
      </c>
      <c r="C15" s="84">
        <v>13399909.43</v>
      </c>
      <c r="K15" s="84">
        <v>12631391.19</v>
      </c>
    </row>
    <row r="16" spans="1:11" ht="12.75">
      <c r="A16" s="98" t="s">
        <v>283</v>
      </c>
      <c r="B16" s="84">
        <v>11200500</v>
      </c>
      <c r="C16" s="84">
        <v>10483500</v>
      </c>
      <c r="K16" s="84">
        <v>10483500</v>
      </c>
    </row>
    <row r="17" spans="1:11" ht="12.75">
      <c r="A17" s="99" t="s">
        <v>284</v>
      </c>
      <c r="B17" s="84"/>
      <c r="C17" s="84">
        <f>C19</f>
        <v>717000</v>
      </c>
      <c r="K17" s="84"/>
    </row>
    <row r="18" spans="1:11" ht="12.75">
      <c r="A18" s="100" t="s">
        <v>285</v>
      </c>
      <c r="B18" s="84"/>
      <c r="C18" s="84"/>
      <c r="K18" s="84"/>
    </row>
    <row r="19" spans="1:11" ht="12.75">
      <c r="A19" s="97" t="s">
        <v>286</v>
      </c>
      <c r="B19" s="84"/>
      <c r="C19" s="84">
        <v>717000</v>
      </c>
      <c r="K19" s="84"/>
    </row>
    <row r="20" spans="1:11" ht="12.75">
      <c r="A20" s="100" t="s">
        <v>287</v>
      </c>
      <c r="B20" s="84"/>
      <c r="C20" s="84"/>
      <c r="K20" s="84"/>
    </row>
    <row r="21" spans="1:11" ht="12.75">
      <c r="A21" s="97" t="s">
        <v>288</v>
      </c>
      <c r="B21" s="84"/>
      <c r="C21" s="84"/>
      <c r="K21" s="84"/>
    </row>
    <row r="22" spans="1:11" ht="12.75">
      <c r="A22" s="99" t="s">
        <v>289</v>
      </c>
      <c r="B22" s="84">
        <v>11200500</v>
      </c>
      <c r="C22" s="84">
        <v>11200500</v>
      </c>
      <c r="K22" s="84">
        <v>10483500</v>
      </c>
    </row>
    <row r="23" spans="1:11" ht="12.75">
      <c r="A23" s="98" t="s">
        <v>290</v>
      </c>
      <c r="B23" s="84"/>
      <c r="C23" s="84"/>
      <c r="K23" s="84"/>
    </row>
    <row r="24" spans="1:11" ht="12.75">
      <c r="A24" s="99" t="s">
        <v>291</v>
      </c>
      <c r="B24" s="84"/>
      <c r="C24" s="84"/>
      <c r="K24" s="84"/>
    </row>
    <row r="25" spans="1:11" ht="12.75">
      <c r="A25" s="100" t="s">
        <v>285</v>
      </c>
      <c r="B25" s="84"/>
      <c r="C25" s="84"/>
      <c r="K25" s="84"/>
    </row>
    <row r="26" spans="1:11" ht="12.75">
      <c r="A26" s="100" t="s">
        <v>287</v>
      </c>
      <c r="B26" s="84"/>
      <c r="C26" s="84"/>
      <c r="K26" s="84"/>
    </row>
    <row r="27" spans="1:11" ht="12.75">
      <c r="A27" s="99" t="s">
        <v>292</v>
      </c>
      <c r="B27" s="84"/>
      <c r="C27" s="84"/>
      <c r="K27" s="84"/>
    </row>
    <row r="28" spans="1:11" ht="12.75">
      <c r="A28" s="98" t="s">
        <v>293</v>
      </c>
      <c r="B28" s="84"/>
      <c r="C28" s="84"/>
      <c r="K28" s="84"/>
    </row>
    <row r="29" spans="1:11" ht="12.75">
      <c r="A29" s="100" t="s">
        <v>294</v>
      </c>
      <c r="B29" s="84"/>
      <c r="C29" s="84"/>
      <c r="K29" s="84"/>
    </row>
    <row r="30" spans="1:11" ht="12.75">
      <c r="A30" s="100" t="s">
        <v>295</v>
      </c>
      <c r="B30" s="84"/>
      <c r="C30" s="84"/>
      <c r="K30" s="84"/>
    </row>
    <row r="31" spans="1:11" ht="12.75">
      <c r="A31" s="99" t="s">
        <v>296</v>
      </c>
      <c r="B31" s="84"/>
      <c r="C31" s="84"/>
      <c r="K31" s="84"/>
    </row>
    <row r="32" spans="1:11" ht="12.75">
      <c r="A32" s="98" t="s">
        <v>297</v>
      </c>
      <c r="B32" s="84">
        <v>2690950.96</v>
      </c>
      <c r="C32" s="84">
        <v>2690950.96</v>
      </c>
      <c r="K32" s="84">
        <v>2690747.9</v>
      </c>
    </row>
    <row r="33" spans="1:11" ht="12.75">
      <c r="A33" s="101" t="s">
        <v>298</v>
      </c>
      <c r="B33" s="84"/>
      <c r="C33" s="84"/>
      <c r="K33" s="84"/>
    </row>
    <row r="34" spans="1:11" ht="12.75">
      <c r="A34" s="102" t="s">
        <v>285</v>
      </c>
      <c r="B34" s="84"/>
      <c r="C34" s="84"/>
      <c r="K34" s="84"/>
    </row>
    <row r="35" spans="1:11" ht="12.75">
      <c r="A35" s="97" t="s">
        <v>299</v>
      </c>
      <c r="B35" s="84"/>
      <c r="C35" s="84"/>
      <c r="K35" s="84">
        <v>203.06</v>
      </c>
    </row>
    <row r="36" spans="1:11" ht="12.75">
      <c r="A36" s="97" t="s">
        <v>300</v>
      </c>
      <c r="B36" s="84"/>
      <c r="C36" s="84"/>
      <c r="K36" s="84"/>
    </row>
    <row r="37" spans="1:11" ht="12.75">
      <c r="A37" s="97" t="s">
        <v>301</v>
      </c>
      <c r="B37" s="84"/>
      <c r="C37" s="84"/>
      <c r="K37" s="84"/>
    </row>
    <row r="38" spans="1:11" ht="12.75">
      <c r="A38" s="102" t="s">
        <v>287</v>
      </c>
      <c r="B38" s="84"/>
      <c r="C38" s="84"/>
      <c r="K38" s="84"/>
    </row>
    <row r="39" spans="1:11" ht="12.75">
      <c r="A39" s="97" t="s">
        <v>302</v>
      </c>
      <c r="B39" s="84"/>
      <c r="C39" s="84"/>
      <c r="K39" s="84"/>
    </row>
    <row r="40" spans="1:11" ht="12.75">
      <c r="A40" s="103" t="s">
        <v>303</v>
      </c>
      <c r="B40" s="84">
        <v>2690950.96</v>
      </c>
      <c r="C40" s="84">
        <v>2690950.96</v>
      </c>
      <c r="K40" s="84">
        <v>2690950.96</v>
      </c>
    </row>
    <row r="41" spans="1:11" ht="12.75">
      <c r="A41" s="104" t="s">
        <v>304</v>
      </c>
      <c r="B41" s="84"/>
      <c r="C41" s="84"/>
      <c r="K41" s="84"/>
    </row>
    <row r="42" spans="1:11" ht="12.75">
      <c r="A42" s="103" t="s">
        <v>305</v>
      </c>
      <c r="B42" s="84"/>
      <c r="C42" s="84"/>
      <c r="K42" s="84"/>
    </row>
    <row r="43" spans="1:11" ht="12.75">
      <c r="A43" s="102" t="s">
        <v>285</v>
      </c>
      <c r="B43" s="84"/>
      <c r="C43" s="84"/>
      <c r="K43" s="84"/>
    </row>
    <row r="44" spans="1:11" ht="12.75">
      <c r="A44" s="102" t="s">
        <v>287</v>
      </c>
      <c r="B44" s="84"/>
      <c r="C44" s="84"/>
      <c r="K44" s="84"/>
    </row>
    <row r="45" spans="1:11" ht="12.75">
      <c r="A45" s="97" t="s">
        <v>306</v>
      </c>
      <c r="B45" s="84"/>
      <c r="C45" s="84"/>
      <c r="K45" s="84"/>
    </row>
    <row r="46" spans="1:11" ht="12.75">
      <c r="A46" s="103" t="s">
        <v>307</v>
      </c>
      <c r="B46" s="84"/>
      <c r="C46" s="84"/>
      <c r="K46" s="84"/>
    </row>
    <row r="47" spans="1:11" ht="12.75">
      <c r="A47" s="104" t="s">
        <v>308</v>
      </c>
      <c r="B47" s="84">
        <v>72999.61</v>
      </c>
      <c r="C47" s="84">
        <v>789999.61</v>
      </c>
      <c r="K47" s="84">
        <v>72999.61</v>
      </c>
    </row>
    <row r="48" spans="1:11" ht="12.75">
      <c r="A48" s="103" t="s">
        <v>309</v>
      </c>
      <c r="B48" s="86"/>
      <c r="C48" s="86">
        <f>C49</f>
        <v>717000</v>
      </c>
      <c r="K48" s="84">
        <v>717000</v>
      </c>
    </row>
    <row r="49" spans="1:11" ht="12.75">
      <c r="A49" s="102" t="s">
        <v>310</v>
      </c>
      <c r="B49" s="86"/>
      <c r="C49" s="86">
        <v>717000</v>
      </c>
      <c r="K49" s="84">
        <v>717000</v>
      </c>
    </row>
    <row r="50" spans="1:11" ht="12.75">
      <c r="A50" s="102" t="s">
        <v>287</v>
      </c>
      <c r="B50" s="84"/>
      <c r="C50" s="84"/>
      <c r="K50" s="84"/>
    </row>
    <row r="51" spans="1:11" ht="12.75">
      <c r="A51" s="103" t="s">
        <v>311</v>
      </c>
      <c r="B51" s="84">
        <v>72999.61</v>
      </c>
      <c r="C51" s="84">
        <v>72999.61</v>
      </c>
      <c r="K51" s="84">
        <v>789999.61</v>
      </c>
    </row>
    <row r="52" spans="1:11" ht="12.75">
      <c r="A52" s="104" t="s">
        <v>312</v>
      </c>
      <c r="B52" s="84">
        <v>-624541.14</v>
      </c>
      <c r="C52" s="84">
        <v>-624541.14</v>
      </c>
      <c r="K52" s="84">
        <v>-624541.14</v>
      </c>
    </row>
    <row r="53" spans="1:11" ht="12.75">
      <c r="A53" s="103" t="s">
        <v>313</v>
      </c>
      <c r="B53" s="84"/>
      <c r="C53" s="84"/>
      <c r="K53" s="84"/>
    </row>
    <row r="54" spans="1:11" ht="12.75">
      <c r="A54" s="97" t="s">
        <v>281</v>
      </c>
      <c r="B54" s="84"/>
      <c r="C54" s="84"/>
      <c r="K54" s="84"/>
    </row>
    <row r="55" spans="1:11" ht="12.75">
      <c r="A55" s="103" t="s">
        <v>314</v>
      </c>
      <c r="B55" s="84"/>
      <c r="C55" s="84"/>
      <c r="K55" s="84"/>
    </row>
    <row r="56" spans="1:11" ht="12.75">
      <c r="A56" s="102" t="s">
        <v>285</v>
      </c>
      <c r="B56" s="84"/>
      <c r="C56" s="84"/>
      <c r="K56" s="84"/>
    </row>
    <row r="57" spans="1:11" ht="12.75">
      <c r="A57" s="97" t="s">
        <v>315</v>
      </c>
      <c r="B57" s="84"/>
      <c r="C57" s="84"/>
      <c r="K57" s="84"/>
    </row>
    <row r="58" spans="1:11" ht="12.75">
      <c r="A58" s="102" t="s">
        <v>287</v>
      </c>
      <c r="B58" s="84"/>
      <c r="C58" s="84"/>
      <c r="K58" s="84"/>
    </row>
    <row r="59" spans="1:11" ht="12.75">
      <c r="A59" s="103" t="s">
        <v>316</v>
      </c>
      <c r="B59" s="84"/>
      <c r="C59" s="84"/>
      <c r="K59" s="84"/>
    </row>
    <row r="60" spans="1:11" ht="12.75">
      <c r="A60" s="103" t="s">
        <v>317</v>
      </c>
      <c r="B60" s="84"/>
      <c r="C60" s="84"/>
      <c r="K60" s="84"/>
    </row>
    <row r="61" spans="1:11" ht="12.75">
      <c r="A61" s="97" t="s">
        <v>281</v>
      </c>
      <c r="B61" s="84"/>
      <c r="C61" s="84"/>
      <c r="K61" s="84"/>
    </row>
    <row r="62" spans="1:11" ht="12.75">
      <c r="A62" s="103" t="s">
        <v>318</v>
      </c>
      <c r="B62" s="84"/>
      <c r="C62" s="84"/>
      <c r="K62" s="84"/>
    </row>
    <row r="63" spans="1:11" ht="12.75">
      <c r="A63" s="102" t="s">
        <v>285</v>
      </c>
      <c r="B63" s="84"/>
      <c r="C63" s="84"/>
      <c r="K63" s="84"/>
    </row>
    <row r="64" spans="1:11" ht="12.75">
      <c r="A64" s="97" t="s">
        <v>319</v>
      </c>
      <c r="B64" s="84"/>
      <c r="C64" s="84"/>
      <c r="K64" s="84"/>
    </row>
    <row r="65" spans="1:11" ht="12.75">
      <c r="A65" s="100" t="s">
        <v>287</v>
      </c>
      <c r="B65" s="84"/>
      <c r="C65" s="84"/>
      <c r="K65" s="84"/>
    </row>
    <row r="66" spans="1:11" ht="12.75">
      <c r="A66" s="103" t="s">
        <v>320</v>
      </c>
      <c r="B66" s="86">
        <v>624541.14</v>
      </c>
      <c r="C66" s="86">
        <v>624541.14</v>
      </c>
      <c r="K66" s="86">
        <v>624541.14</v>
      </c>
    </row>
    <row r="67" spans="1:11" ht="12.75">
      <c r="A67" s="103" t="s">
        <v>321</v>
      </c>
      <c r="B67" s="84">
        <v>-624541.14</v>
      </c>
      <c r="C67" s="84">
        <v>-624541.14</v>
      </c>
      <c r="K67" s="84">
        <v>-624541.14</v>
      </c>
    </row>
    <row r="68" spans="1:11" ht="12.75">
      <c r="A68" s="104" t="s">
        <v>322</v>
      </c>
      <c r="B68" s="84">
        <v>28778.92</v>
      </c>
      <c r="C68" s="84">
        <v>32402.21</v>
      </c>
      <c r="K68" s="84">
        <v>35257.91</v>
      </c>
    </row>
    <row r="69" spans="1:11" ht="12.75">
      <c r="A69" s="102" t="s">
        <v>323</v>
      </c>
      <c r="B69" s="84">
        <v>28778.92</v>
      </c>
      <c r="C69" s="84">
        <v>32402.21</v>
      </c>
      <c r="K69" s="84">
        <v>35257.91</v>
      </c>
    </row>
    <row r="70" spans="1:11" ht="12.75">
      <c r="A70" s="102" t="s">
        <v>324</v>
      </c>
      <c r="B70" s="84"/>
      <c r="C70" s="84"/>
      <c r="K70" s="84"/>
    </row>
    <row r="71" spans="1:11" ht="12.75">
      <c r="A71" s="102" t="s">
        <v>325</v>
      </c>
      <c r="B71" s="86">
        <v>28778.92</v>
      </c>
      <c r="C71" s="86">
        <v>32402.21</v>
      </c>
      <c r="K71" s="86">
        <v>35257.91</v>
      </c>
    </row>
    <row r="72" spans="1:11" ht="12.75">
      <c r="A72" s="105" t="s">
        <v>326</v>
      </c>
      <c r="B72" s="93">
        <v>13368688.35</v>
      </c>
      <c r="C72" s="93">
        <v>13372311.64</v>
      </c>
      <c r="K72" s="84">
        <v>13339909.43</v>
      </c>
    </row>
    <row r="73" spans="1:11" ht="13.5" thickBot="1">
      <c r="A73" s="106" t="s">
        <v>327</v>
      </c>
      <c r="B73" s="84">
        <v>13339909.43</v>
      </c>
      <c r="C73" s="84">
        <v>13339909.43</v>
      </c>
      <c r="K73" s="95"/>
    </row>
    <row r="74" spans="2:3" ht="12.75">
      <c r="B74" s="107"/>
      <c r="C74" s="107"/>
    </row>
    <row r="77" ht="12.75">
      <c r="A77" t="s">
        <v>278</v>
      </c>
    </row>
    <row r="78" spans="2:3" ht="12.75">
      <c r="B78" s="120"/>
      <c r="C78" s="120"/>
    </row>
    <row r="79" spans="2:3" ht="12.75">
      <c r="B79" s="120" t="s">
        <v>221</v>
      </c>
      <c r="C79" s="120"/>
    </row>
    <row r="81" ht="12.75">
      <c r="A81" s="78" t="s">
        <v>328</v>
      </c>
    </row>
    <row r="82" spans="2:3" ht="12.75">
      <c r="B82" s="157" t="s">
        <v>329</v>
      </c>
      <c r="C82" s="157"/>
    </row>
    <row r="83" spans="2:3" ht="12.75">
      <c r="B83" s="157"/>
      <c r="C83" s="157"/>
    </row>
  </sheetData>
  <mergeCells count="7">
    <mergeCell ref="B78:C78"/>
    <mergeCell ref="B79:C79"/>
    <mergeCell ref="B82:C83"/>
    <mergeCell ref="A7:C10"/>
    <mergeCell ref="A11:A12"/>
    <mergeCell ref="B11:B12"/>
    <mergeCell ref="C11:C12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PGKiM Sandomierz</dc:creator>
  <cp:keywords/>
  <dc:description/>
  <cp:lastModifiedBy>Urząd Miasta</cp:lastModifiedBy>
  <cp:lastPrinted>2008-04-04T08:34:50Z</cp:lastPrinted>
  <dcterms:created xsi:type="dcterms:W3CDTF">2007-03-05T11:06:12Z</dcterms:created>
  <dcterms:modified xsi:type="dcterms:W3CDTF">2008-06-30T12:20:44Z</dcterms:modified>
  <cp:category/>
  <cp:version/>
  <cp:contentType/>
  <cp:contentStatus/>
</cp:coreProperties>
</file>